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https://mydrive.connect.aig/personal/rmukhwana_r3aig_com/Documents/Desktop/DOCS/Website Files/"/>
    </mc:Choice>
  </mc:AlternateContent>
  <xr:revisionPtr revIDLastSave="0" documentId="8_{77BDA810-48BC-4601-ADBB-8CF2DE8F68E1}" xr6:coauthVersionLast="46" xr6:coauthVersionMax="46" xr10:uidLastSave="{00000000-0000-0000-0000-000000000000}"/>
  <bookViews>
    <workbookView xWindow="-110" yWindow="-110" windowWidth="19420" windowHeight="10420" xr2:uid="{00000000-000D-0000-FFFF-FFFF00000000}"/>
  </bookViews>
  <sheets>
    <sheet name="Sheet1" sheetId="1"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1" i="1" l="1"/>
  <c r="F43" i="1"/>
  <c r="F38" i="1"/>
  <c r="C62" i="1" s="1"/>
  <c r="F47" i="1"/>
  <c r="C64" i="1" s="1"/>
  <c r="F41" i="1"/>
  <c r="C60" i="1" s="1"/>
  <c r="F31" i="1"/>
  <c r="J23" i="1"/>
  <c r="D33" i="1" s="1"/>
  <c r="H23" i="1"/>
  <c r="C33" i="1" s="1"/>
  <c r="F23" i="1"/>
  <c r="B33" i="1" s="1"/>
  <c r="J27" i="1"/>
  <c r="D35" i="1" s="1"/>
  <c r="H27" i="1"/>
  <c r="C35" i="1" s="1"/>
  <c r="F27" i="1"/>
  <c r="B35" i="1" s="1"/>
  <c r="D31" i="1"/>
  <c r="C31" i="1"/>
  <c r="B31" i="1"/>
  <c r="C48" i="1"/>
  <c r="J16" i="1"/>
  <c r="D23" i="1" s="1"/>
  <c r="H16" i="1"/>
  <c r="C23" i="1" s="1"/>
  <c r="F16" i="1"/>
  <c r="B23" i="1" s="1"/>
  <c r="J19" i="1"/>
  <c r="D21" i="1" s="1"/>
  <c r="H19" i="1"/>
  <c r="C21" i="1" s="1"/>
  <c r="F19" i="1"/>
  <c r="B21" i="1" s="1"/>
  <c r="C19" i="1"/>
  <c r="B42" i="1"/>
  <c r="D37" i="1" l="1"/>
  <c r="C37" i="1"/>
  <c r="B37" i="1"/>
  <c r="C25" i="1"/>
  <c r="B71" i="1"/>
  <c r="C43" i="1"/>
  <c r="B72" i="1" s="1"/>
  <c r="B69" i="1"/>
  <c r="B70" i="1"/>
  <c r="B44" i="1" l="1"/>
  <c r="D19" i="1"/>
  <c r="D25" i="1" s="1"/>
  <c r="B19" i="1"/>
  <c r="B25" i="1" s="1"/>
  <c r="B68" i="1" l="1"/>
  <c r="C47" i="1"/>
  <c r="C58" i="1"/>
  <c r="C50" i="1"/>
  <c r="C51" i="1" s="1"/>
  <c r="C56" i="1"/>
  <c r="C54" i="1"/>
  <c r="D8" i="1"/>
  <c r="B65" i="1" l="1"/>
  <c r="B73" i="1" s="1"/>
  <c r="B74" i="1"/>
  <c r="B75" i="1" l="1"/>
  <c r="B77" i="1" s="1"/>
  <c r="B76" i="1" l="1"/>
  <c r="B79" i="1" s="1"/>
  <c r="G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skuria</author>
    <author>HOGALO</author>
    <author>Mwendwa, Jackson V</author>
  </authors>
  <commentList>
    <comment ref="B48" authorId="0" shapeId="0" xr:uid="{00000000-0006-0000-0000-000007000000}">
      <text>
        <r>
          <rPr>
            <b/>
            <sz val="8"/>
            <color indexed="81"/>
            <rFont val="Tahoma"/>
            <family val="2"/>
          </rPr>
          <t xml:space="preserve">Insert total number of workers: 
1 - for 1 Worker
2 - for 2 workers </t>
        </r>
        <r>
          <rPr>
            <sz val="8"/>
            <color indexed="81"/>
            <rFont val="Tahoma"/>
            <family val="2"/>
          </rPr>
          <t xml:space="preserve">
</t>
        </r>
        <r>
          <rPr>
            <b/>
            <sz val="8"/>
            <color indexed="81"/>
            <rFont val="Tahoma"/>
            <family val="2"/>
          </rPr>
          <t xml:space="preserve">NB: Premium per Worker 500/- 
</t>
        </r>
      </text>
    </comment>
    <comment ref="B54" authorId="1" shapeId="0" xr:uid="{00000000-0006-0000-0000-000008000000}">
      <text>
        <r>
          <rPr>
            <b/>
            <sz val="8"/>
            <color indexed="81"/>
            <rFont val="Tahoma"/>
            <family val="2"/>
          </rPr>
          <t xml:space="preserve">Insert: 
1 - for 1 Worker
2 - for 2 workers </t>
        </r>
      </text>
    </comment>
    <comment ref="B56" authorId="1" shapeId="0" xr:uid="{00000000-0006-0000-0000-000009000000}">
      <text>
        <r>
          <rPr>
            <b/>
            <sz val="8"/>
            <color indexed="81"/>
            <rFont val="Tahoma"/>
            <family val="2"/>
          </rPr>
          <t xml:space="preserve">Insert: 
1 - for 1 Worker
2 - for 2 workers </t>
        </r>
      </text>
    </comment>
    <comment ref="B58" authorId="0" shapeId="0" xr:uid="{00000000-0006-0000-0000-00000A000000}">
      <text>
        <r>
          <rPr>
            <b/>
            <sz val="8"/>
            <color indexed="81"/>
            <rFont val="Tahoma"/>
            <family val="2"/>
          </rPr>
          <t xml:space="preserve">Select from the drop down
</t>
        </r>
        <r>
          <rPr>
            <sz val="8"/>
            <color indexed="81"/>
            <rFont val="Tahoma"/>
            <family val="2"/>
          </rPr>
          <t xml:space="preserve">
</t>
        </r>
      </text>
    </comment>
    <comment ref="B60" authorId="2" shapeId="0" xr:uid="{D254D391-277D-46B4-A0C7-5816A1572D13}">
      <text>
        <r>
          <rPr>
            <b/>
            <sz val="9"/>
            <color indexed="81"/>
            <rFont val="Tahoma"/>
            <family val="2"/>
          </rPr>
          <t xml:space="preserve">Select Yes/No
</t>
        </r>
        <r>
          <rPr>
            <sz val="9"/>
            <color indexed="81"/>
            <rFont val="Tahoma"/>
            <family val="2"/>
          </rPr>
          <t xml:space="preserve">
</t>
        </r>
      </text>
    </comment>
    <comment ref="B61" authorId="2" shapeId="0" xr:uid="{24BCB1B3-36CC-4793-AE4F-CDD221A5A72F}">
      <text>
        <r>
          <rPr>
            <b/>
            <sz val="9"/>
            <color indexed="81"/>
            <rFont val="Tahoma"/>
            <family val="2"/>
          </rPr>
          <t>Select Yes/No</t>
        </r>
        <r>
          <rPr>
            <sz val="9"/>
            <color indexed="81"/>
            <rFont val="Tahoma"/>
            <family val="2"/>
          </rPr>
          <t xml:space="preserve">
</t>
        </r>
      </text>
    </comment>
    <comment ref="B62" authorId="2" shapeId="0" xr:uid="{DCED7057-EDA1-497B-80EC-98F9C70A7E6A}">
      <text>
        <r>
          <rPr>
            <b/>
            <sz val="9"/>
            <color indexed="81"/>
            <rFont val="Tahoma"/>
            <family val="2"/>
          </rPr>
          <t>Select  Yes/No</t>
        </r>
        <r>
          <rPr>
            <sz val="9"/>
            <color indexed="81"/>
            <rFont val="Tahoma"/>
            <family val="2"/>
          </rPr>
          <t xml:space="preserve">
</t>
        </r>
      </text>
    </comment>
    <comment ref="B63" authorId="2" shapeId="0" xr:uid="{B741A274-D219-4B29-8CA3-527AC7747166}">
      <text>
        <r>
          <rPr>
            <b/>
            <sz val="9"/>
            <color indexed="81"/>
            <rFont val="Tahoma"/>
            <family val="2"/>
          </rPr>
          <t>Select Yes/No</t>
        </r>
        <r>
          <rPr>
            <sz val="9"/>
            <color indexed="81"/>
            <rFont val="Tahoma"/>
            <family val="2"/>
          </rPr>
          <t xml:space="preserve">
</t>
        </r>
      </text>
    </comment>
    <comment ref="C63" authorId="2" shapeId="0" xr:uid="{D1B1381F-3EB2-4149-B02E-C6FE39EAAE35}">
      <text>
        <r>
          <rPr>
            <sz val="9"/>
            <color indexed="81"/>
            <rFont val="Tahoma"/>
            <family val="2"/>
          </rPr>
          <t xml:space="preserve">
Insert Annual Rent Receivable
</t>
        </r>
      </text>
    </comment>
  </commentList>
</comments>
</file>

<file path=xl/sharedStrings.xml><?xml version="1.0" encoding="utf-8"?>
<sst xmlns="http://schemas.openxmlformats.org/spreadsheetml/2006/main" count="160" uniqueCount="109">
  <si>
    <t>AIG Kenya Insurance Co. Ltd</t>
  </si>
  <si>
    <t xml:space="preserve"> Domestic Package Insurance </t>
  </si>
  <si>
    <t>HOUSEOWNERS (Buildings)</t>
  </si>
  <si>
    <t>Building A</t>
  </si>
  <si>
    <t>Building B</t>
  </si>
  <si>
    <t>Building C</t>
  </si>
  <si>
    <t>Sum Insured</t>
  </si>
  <si>
    <t>HOUSEHOLDERS (Contents)</t>
  </si>
  <si>
    <t>Residence A</t>
  </si>
  <si>
    <t>Residence B</t>
  </si>
  <si>
    <t>Residence C</t>
  </si>
  <si>
    <t>Sum insured</t>
  </si>
  <si>
    <t>None</t>
  </si>
  <si>
    <t>ALL RISKS</t>
  </si>
  <si>
    <t>Premium</t>
  </si>
  <si>
    <t>TOTALS</t>
  </si>
  <si>
    <t>Workmen's Injury Benefits Act (WIBA)</t>
  </si>
  <si>
    <t>Number of workers to be insured</t>
  </si>
  <si>
    <t>1) Personal Accident (24 hours) for Domestic Worker covering  Death &amp; Permanent Disability - Limit 500,000/-</t>
  </si>
  <si>
    <t>3) Disaster Cash - Limit of 50,000/= any one loss</t>
  </si>
  <si>
    <t xml:space="preserve">TOTALS </t>
  </si>
  <si>
    <t>PREMIUM SUMMARY</t>
  </si>
  <si>
    <t>Houseowners (Buildings)</t>
  </si>
  <si>
    <t>Householders (Contents)</t>
  </si>
  <si>
    <t>All Risks</t>
  </si>
  <si>
    <t>Personal liability</t>
  </si>
  <si>
    <t>Sub Total Premium Payable:</t>
  </si>
  <si>
    <t>TOTAL PREMIUM PAYABLE:</t>
  </si>
  <si>
    <t>Burglar bars</t>
  </si>
  <si>
    <t>Burglar bars and Security Guards</t>
  </si>
  <si>
    <t>Burglar bars and Rapid Response Panic button</t>
  </si>
  <si>
    <t>Burglar bars Security Guard and Siren Alarm</t>
  </si>
  <si>
    <t>Burglar Bars and Linked alarm with armed response</t>
  </si>
  <si>
    <t>N/A</t>
  </si>
  <si>
    <t>Computed by :</t>
  </si>
  <si>
    <t>lynne2011</t>
  </si>
  <si>
    <t>LR No / PLOT No / LOCATION</t>
  </si>
  <si>
    <t>Applicable Rate</t>
  </si>
  <si>
    <t xml:space="preserve">Client Name    </t>
  </si>
  <si>
    <t xml:space="preserve">Producer    </t>
  </si>
  <si>
    <t>Cover Restricted to: Worldwide - w</t>
  </si>
  <si>
    <t>Stamp Duty:</t>
  </si>
  <si>
    <t>Policyholder's Tax:</t>
  </si>
  <si>
    <t>Training Levy:</t>
  </si>
  <si>
    <t xml:space="preserve">Policy No : </t>
  </si>
  <si>
    <t xml:space="preserve">PERSONAL LIABILITY COVERS </t>
  </si>
  <si>
    <t>Earthquake(Contents)</t>
  </si>
  <si>
    <t>PVT(Buildings)</t>
  </si>
  <si>
    <t>PVT(Contents)</t>
  </si>
  <si>
    <t>PVT (All Risks)</t>
  </si>
  <si>
    <t>NO</t>
  </si>
  <si>
    <t>YES</t>
  </si>
  <si>
    <t>PVT(Buildings)-Premium</t>
  </si>
  <si>
    <t>Earthquake(Contents)-Premium</t>
  </si>
  <si>
    <t>PVT(Contents) -Premium</t>
  </si>
  <si>
    <t>Contents Premium</t>
  </si>
  <si>
    <t>Building Premium</t>
  </si>
  <si>
    <t>Total Annual premium</t>
  </si>
  <si>
    <t>Total Contents Premium</t>
  </si>
  <si>
    <t>All Risks Premium</t>
  </si>
  <si>
    <t>Total All Risks Premium</t>
  </si>
  <si>
    <t>Kes. 500 Domestic per worker</t>
  </si>
  <si>
    <t>Architect</t>
  </si>
  <si>
    <t>No</t>
  </si>
  <si>
    <t>Yes</t>
  </si>
  <si>
    <t>Loss of Rent</t>
  </si>
  <si>
    <t>Premium- Loss of Rent</t>
  </si>
  <si>
    <t>Alternative Accomod.</t>
  </si>
  <si>
    <t>Earthquake(Buildings+ Contents)</t>
  </si>
  <si>
    <t>PVT(Buildings+Contents+All Risks)</t>
  </si>
  <si>
    <t>Personal / Golfers  Liability Policy Limit 
Free limit of upto 2,000,000</t>
  </si>
  <si>
    <t>Liability Plus - if required (in addition to free limit) - insert upto 1,500,000 in units of 500,000</t>
  </si>
  <si>
    <t>1. Including, not limited to, a virus, bacterium, parasite or other organism or any mutation thereof, whether deemed living or not, and</t>
  </si>
  <si>
    <t>2. Regardless of the method of transmission, whether direct or indirect, including, but not limited to, airborne transmission, bodily fluid transmission, transmission from or to any surface or object, solid, liquid or gas or between humans, animals, or from any animal to any human or from any human to any animal, that can cause or threaten damage to human health or human welfare or causes or threatens damage, deterioration, loss of value, marketability or loss of use to tangible or intangible property insured hereunder.</t>
  </si>
  <si>
    <t>PVT All risks</t>
  </si>
  <si>
    <t>Extra Benefits</t>
  </si>
  <si>
    <t>2) Hospital Cash for Domestic Worker - 1,000/- per day for 180 Days</t>
  </si>
  <si>
    <t>4) Architects, Surveyors and Consulting Engineers Fees(Max Limit 7.5% of Building Sum Insured)</t>
  </si>
  <si>
    <t>5) Debris Removal (Max. Limit payable 10% of building Value)</t>
  </si>
  <si>
    <t>6) Alternative Accomodation(Max. 15% of Building Value)</t>
  </si>
  <si>
    <t>7) Loss of Rent (Provide Monthly/Annual Rent Receivable)</t>
  </si>
  <si>
    <r>
      <t xml:space="preserve">For avoidance of doubt, no coverage extension, additional coverage, global extension, exception to any exclusion or other coverage grant shall afford any coverage that would otherwise be excluded through this exclusion. For further avoidance of doubt, loss, cost, damage or expense, includes any cost to clean-up, detoxify, remove, monitor or test: (1) for a </t>
    </r>
    <r>
      <rPr>
        <b/>
        <i/>
        <sz val="11"/>
        <color theme="1"/>
        <rFont val="Calibri"/>
        <family val="2"/>
        <scheme val="minor"/>
      </rPr>
      <t xml:space="preserve">communicable disease </t>
    </r>
    <r>
      <rPr>
        <i/>
        <sz val="11"/>
        <color theme="1"/>
        <rFont val="Calibri"/>
        <family val="2"/>
        <scheme val="minor"/>
      </rPr>
      <t xml:space="preserve">or (2) any tangible or intangible property insured hereunder that is affected by such </t>
    </r>
    <r>
      <rPr>
        <b/>
        <i/>
        <sz val="11"/>
        <color theme="1"/>
        <rFont val="Calibri"/>
        <family val="2"/>
        <scheme val="minor"/>
      </rPr>
      <t>communicable disease</t>
    </r>
    <r>
      <rPr>
        <i/>
        <sz val="11"/>
        <color theme="1"/>
        <rFont val="Calibri"/>
        <family val="2"/>
        <scheme val="minor"/>
      </rPr>
      <t>.</t>
    </r>
  </si>
  <si>
    <t>Earthquake(Buildings)</t>
  </si>
  <si>
    <t>EArthquake(Buildings)-Premium</t>
  </si>
  <si>
    <t xml:space="preserve"> Provide: Name of employee, Job description and Salary</t>
  </si>
  <si>
    <t>Free Benefits</t>
  </si>
  <si>
    <t xml:space="preserve"> 1. Golfer's Package</t>
  </si>
  <si>
    <t>2. Veterinary expenses due to accidental injury to pets-upto kes. 20,000</t>
  </si>
  <si>
    <t xml:space="preserve">3. Wedding gifts cover – 10% of sum insured on contents for one month prior and one month after wedding </t>
  </si>
  <si>
    <t>Exclude</t>
  </si>
  <si>
    <t>4. Trauma Counselling - following  Theft or attempted theft 5,000/- per person max. 20,000/- per family</t>
  </si>
  <si>
    <r>
      <t xml:space="preserve">     (a)  </t>
    </r>
    <r>
      <rPr>
        <sz val="11"/>
        <color theme="1"/>
        <rFont val="Calibri"/>
        <family val="2"/>
        <scheme val="minor"/>
      </rPr>
      <t>Laptops &amp; Mobile Phones:</t>
    </r>
    <r>
      <rPr>
        <sz val="11"/>
        <color theme="3" tint="-0.249977111117893"/>
        <rFont val="Calibri"/>
        <family val="2"/>
        <scheme val="minor"/>
      </rPr>
      <t xml:space="preserve"> </t>
    </r>
    <r>
      <rPr>
        <i/>
        <sz val="11"/>
        <color theme="3"/>
        <rFont val="Calibri"/>
        <family val="2"/>
        <scheme val="minor"/>
      </rPr>
      <t>Laptop &amp; Mobile Phones - 10% of each and every claim minimum 5,000/-</t>
    </r>
  </si>
  <si>
    <r>
      <t xml:space="preserve">     (b</t>
    </r>
    <r>
      <rPr>
        <sz val="11"/>
        <color theme="1"/>
        <rFont val="Calibri"/>
        <family val="2"/>
        <scheme val="minor"/>
      </rPr>
      <t xml:space="preserve">)  All Others items: </t>
    </r>
    <r>
      <rPr>
        <i/>
        <sz val="11"/>
        <color theme="3"/>
        <rFont val="Calibri"/>
        <family val="2"/>
        <scheme val="minor"/>
      </rPr>
      <t>Kshs. 2,500/=</t>
    </r>
  </si>
  <si>
    <t>DEDUCTIBLES / POLICY EXCESS</t>
  </si>
  <si>
    <r>
      <t xml:space="preserve">CONTENTS:  </t>
    </r>
    <r>
      <rPr>
        <b/>
        <i/>
        <sz val="11"/>
        <color theme="3"/>
        <rFont val="Calibri"/>
        <family val="2"/>
        <scheme val="minor"/>
      </rPr>
      <t>Kshs. 2,500/- each and every claim</t>
    </r>
  </si>
  <si>
    <t>ALL RISKS:</t>
  </si>
  <si>
    <r>
      <t xml:space="preserve">            - </t>
    </r>
    <r>
      <rPr>
        <b/>
        <sz val="11"/>
        <color theme="1"/>
        <rFont val="Calibri"/>
        <family val="2"/>
        <scheme val="minor"/>
      </rPr>
      <t>Architect, Surveyors and Consulting Engineers Fees</t>
    </r>
    <r>
      <rPr>
        <sz val="11"/>
        <color theme="3" tint="-0.249977111117893"/>
        <rFont val="Calibri"/>
        <family val="2"/>
        <scheme val="minor"/>
      </rPr>
      <t xml:space="preserve"> - </t>
    </r>
    <r>
      <rPr>
        <sz val="11"/>
        <color theme="3"/>
        <rFont val="Calibri"/>
        <family val="2"/>
        <scheme val="minor"/>
      </rPr>
      <t xml:space="preserve">Excess 3% each and  Claim </t>
    </r>
  </si>
  <si>
    <r>
      <t xml:space="preserve">            - </t>
    </r>
    <r>
      <rPr>
        <b/>
        <sz val="11"/>
        <color theme="1"/>
        <rFont val="Calibri"/>
        <family val="2"/>
        <scheme val="minor"/>
      </rPr>
      <t>Debris Removal</t>
    </r>
    <r>
      <rPr>
        <sz val="11"/>
        <color theme="1"/>
        <rFont val="Calibri"/>
        <family val="2"/>
        <scheme val="minor"/>
      </rPr>
      <t xml:space="preserve"> </t>
    </r>
    <r>
      <rPr>
        <sz val="11"/>
        <color theme="3" tint="-0.249977111117893"/>
        <rFont val="Calibri"/>
        <family val="2"/>
        <scheme val="minor"/>
      </rPr>
      <t xml:space="preserve">- </t>
    </r>
    <r>
      <rPr>
        <sz val="11"/>
        <color theme="3"/>
        <rFont val="Calibri"/>
        <family val="2"/>
        <scheme val="minor"/>
      </rPr>
      <t>Excess 1% Each and every Claim</t>
    </r>
  </si>
  <si>
    <r>
      <t xml:space="preserve">            - Earthquake - </t>
    </r>
    <r>
      <rPr>
        <sz val="11"/>
        <color theme="3"/>
        <rFont val="Calibri"/>
        <family val="2"/>
        <scheme val="minor"/>
      </rPr>
      <t>2% of sum insured minimum 5,000,000</t>
    </r>
  </si>
  <si>
    <r>
      <t xml:space="preserve">            - Loss of rent - </t>
    </r>
    <r>
      <rPr>
        <sz val="11"/>
        <color theme="3"/>
        <rFont val="Calibri"/>
        <family val="2"/>
        <scheme val="minor"/>
      </rPr>
      <t>3 Days waiting period</t>
    </r>
  </si>
  <si>
    <t>Single Article Limit: The maximum amount payable any one item for Contents and All Risks sections is 5% of sum insured unless the item         and its value is separately specified.</t>
  </si>
  <si>
    <t>SECTION D: DOMESTIC WORKERS</t>
  </si>
  <si>
    <t>Provide: Name of Employee, Job description and Salary</t>
  </si>
  <si>
    <t xml:space="preserve">      a) Liability -2 Million</t>
  </si>
  <si>
    <t xml:space="preserve">      c) Caddies medical expenses – Kshs 30K</t>
  </si>
  <si>
    <t xml:space="preserve">      d) Golfer’s equipment -Kshs 100K</t>
  </si>
  <si>
    <t xml:space="preserve">      b) Hole In One - 30,000</t>
  </si>
  <si>
    <t>EXTRA BENEFITS (OPTIONAL) - ADD ONS</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</si>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</sst>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1C09]dd\ mmmm\ yyyy;@"/>
    <numFmt numFmtId="165" formatCode="_(* #,##0_);_(* \(#,##0\);_(* &quot;-&quot;??_);_(@_)"/>
    <numFmt numFmtId="166" formatCode="0.000%"/>
    <numFmt numFmtId="167" formatCode="0.0%"/>
  </numFmts>
  <fonts count="26" x14ac:knownFonts="1">
    <font>
      <sz val="11"/>
      <color theme="1"/>
      <name val="Calibri"/>
      <family val="2"/>
      <scheme val="minor"/>
    </font>
    <font>
      <b/>
      <sz val="8"/>
      <color indexed="81"/>
      <name val="Tahoma"/>
      <family val="2"/>
    </font>
    <font>
      <sz val="8"/>
      <color indexed="81"/>
      <name val="Tahoma"/>
      <family val="2"/>
    </font>
    <font>
      <sz val="11"/>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i/>
      <sz val="11"/>
      <color theme="1"/>
      <name val="Calibri"/>
      <family val="2"/>
      <scheme val="minor"/>
    </font>
    <font>
      <sz val="11"/>
      <name val="Calibri"/>
      <family val="2"/>
      <scheme val="minor"/>
    </font>
    <font>
      <sz val="11"/>
      <color rgb="FFC00000"/>
      <name val="Calibri"/>
      <family val="2"/>
      <scheme val="minor"/>
    </font>
    <font>
      <u/>
      <sz val="11"/>
      <name val="Calibri"/>
      <family val="2"/>
      <scheme val="minor"/>
    </font>
    <font>
      <sz val="11"/>
      <color theme="0" tint="-0.499984740745262"/>
      <name val="Calibri"/>
      <family val="2"/>
      <scheme val="minor"/>
    </font>
    <font>
      <sz val="11"/>
      <color indexed="8"/>
      <name val="Calibri"/>
      <family val="2"/>
      <scheme val="minor"/>
    </font>
    <font>
      <i/>
      <sz val="11"/>
      <name val="Calibri"/>
      <family val="2"/>
      <scheme val="minor"/>
    </font>
    <font>
      <b/>
      <sz val="12"/>
      <name val="Calibri"/>
      <family val="2"/>
      <scheme val="minor"/>
    </font>
    <font>
      <sz val="11"/>
      <color theme="3" tint="-0.249977111117893"/>
      <name val="Calibri"/>
      <family val="2"/>
      <scheme val="minor"/>
    </font>
    <font>
      <b/>
      <sz val="11"/>
      <name val="Calibri"/>
      <family val="2"/>
      <scheme val="minor"/>
    </font>
    <font>
      <b/>
      <sz val="11"/>
      <color theme="0"/>
      <name val="Calibri"/>
      <family val="2"/>
      <scheme val="minor"/>
    </font>
    <font>
      <b/>
      <sz val="11"/>
      <color theme="1"/>
      <name val="Calibri"/>
      <family val="2"/>
      <scheme val="minor"/>
    </font>
    <font>
      <b/>
      <i/>
      <sz val="11"/>
      <color theme="3"/>
      <name val="Calibri"/>
      <family val="2"/>
      <scheme val="minor"/>
    </font>
    <font>
      <i/>
      <sz val="11"/>
      <color theme="3"/>
      <name val="Calibri"/>
      <family val="2"/>
      <scheme val="minor"/>
    </font>
    <font>
      <sz val="11"/>
      <color theme="3"/>
      <name val="Calibri"/>
      <family val="2"/>
      <scheme val="minor"/>
    </font>
    <font>
      <b/>
      <u/>
      <sz val="12"/>
      <color theme="0"/>
      <name val="Calibri"/>
      <family val="2"/>
      <scheme val="minor"/>
    </font>
    <font>
      <sz val="12"/>
      <color theme="0"/>
      <name val="Calibri"/>
      <family val="2"/>
      <scheme val="minor"/>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3"/>
        <bgColor indexed="64"/>
      </patternFill>
    </fill>
  </fills>
  <borders count="59">
    <border>
      <left/>
      <right/>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right style="thick">
        <color indexed="64"/>
      </right>
      <top/>
      <bottom style="medium">
        <color indexed="64"/>
      </bottom>
      <diagonal/>
    </border>
    <border>
      <left style="thin">
        <color indexed="64"/>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s>
  <cellStyleXfs count="2">
    <xf numFmtId="0" fontId="0" fillId="0" borderId="0"/>
    <xf numFmtId="43" fontId="3" fillId="0" borderId="0" applyFont="0" applyFill="0" applyBorder="0" applyAlignment="0" applyProtection="0"/>
  </cellStyleXfs>
  <cellXfs count="199">
    <xf numFmtId="0" fontId="0" fillId="0" borderId="0" xfId="0"/>
    <xf numFmtId="0" fontId="8" fillId="0" borderId="0" xfId="0" applyFont="1" applyAlignment="1">
      <alignment horizontal="justify" vertical="center"/>
    </xf>
    <xf numFmtId="0" fontId="8" fillId="0" borderId="0" xfId="0" applyFont="1" applyAlignment="1">
      <alignment horizontal="left" vertical="center" indent="1"/>
    </xf>
    <xf numFmtId="0" fontId="10" fillId="3" borderId="0" xfId="0" applyFont="1" applyFill="1" applyBorder="1" applyProtection="1"/>
    <xf numFmtId="0" fontId="0" fillId="7" borderId="0" xfId="0" applyFont="1" applyFill="1"/>
    <xf numFmtId="0" fontId="0" fillId="3" borderId="0" xfId="0" applyFont="1" applyFill="1"/>
    <xf numFmtId="0" fontId="10" fillId="3" borderId="0" xfId="0" applyFont="1" applyFill="1" applyBorder="1" applyAlignment="1" applyProtection="1">
      <alignment horizontal="center" vertical="center"/>
    </xf>
    <xf numFmtId="0" fontId="0" fillId="7" borderId="0" xfId="0" applyFont="1" applyFill="1" applyBorder="1"/>
    <xf numFmtId="0" fontId="0" fillId="3" borderId="0" xfId="0" applyFont="1" applyFill="1" applyBorder="1"/>
    <xf numFmtId="0" fontId="10" fillId="3" borderId="0" xfId="0" applyFont="1" applyFill="1" applyBorder="1" applyAlignment="1" applyProtection="1">
      <alignment horizontal="center"/>
    </xf>
    <xf numFmtId="0" fontId="12" fillId="0" borderId="3" xfId="0" applyFont="1" applyBorder="1" applyAlignment="1" applyProtection="1">
      <alignment horizontal="center"/>
    </xf>
    <xf numFmtId="0" fontId="10" fillId="4" borderId="6" xfId="0" applyFont="1" applyFill="1" applyBorder="1" applyAlignment="1" applyProtection="1">
      <alignment horizontal="center" vertical="top" wrapText="1"/>
      <protection locked="0"/>
    </xf>
    <xf numFmtId="0" fontId="10" fillId="0" borderId="33" xfId="0" applyFont="1" applyBorder="1" applyProtection="1"/>
    <xf numFmtId="0" fontId="10" fillId="0" borderId="34" xfId="0" applyFont="1" applyBorder="1" applyProtection="1"/>
    <xf numFmtId="0" fontId="12" fillId="0" borderId="10" xfId="0" applyFont="1" applyBorder="1" applyAlignment="1" applyProtection="1">
      <alignment horizontal="center"/>
    </xf>
    <xf numFmtId="0" fontId="10" fillId="4" borderId="6" xfId="0" applyFont="1" applyFill="1" applyBorder="1" applyAlignment="1" applyProtection="1">
      <alignment horizontal="right" vertical="top" wrapText="1"/>
      <protection locked="0"/>
    </xf>
    <xf numFmtId="41" fontId="0" fillId="4" borderId="6" xfId="1" applyNumberFormat="1" applyFont="1" applyFill="1" applyBorder="1" applyAlignment="1" applyProtection="1">
      <alignment horizontal="right"/>
      <protection locked="0"/>
    </xf>
    <xf numFmtId="10" fontId="0" fillId="0" borderId="6" xfId="0" applyNumberFormat="1" applyFont="1" applyBorder="1" applyAlignment="1" applyProtection="1">
      <alignment horizontal="right"/>
    </xf>
    <xf numFmtId="41" fontId="0" fillId="0" borderId="6" xfId="0" applyNumberFormat="1" applyFont="1" applyBorder="1" applyAlignment="1" applyProtection="1">
      <alignment horizontal="right"/>
    </xf>
    <xf numFmtId="41" fontId="0" fillId="0" borderId="6" xfId="1" applyNumberFormat="1" applyFont="1" applyFill="1" applyBorder="1" applyAlignment="1" applyProtection="1">
      <alignment horizontal="right"/>
    </xf>
    <xf numFmtId="41" fontId="0" fillId="0" borderId="26" xfId="1" applyNumberFormat="1" applyFont="1" applyFill="1" applyBorder="1" applyAlignment="1" applyProtection="1">
      <alignment horizontal="right"/>
    </xf>
    <xf numFmtId="41" fontId="10" fillId="0" borderId="27" xfId="0" applyNumberFormat="1" applyFont="1" applyFill="1" applyBorder="1" applyAlignment="1" applyProtection="1">
      <alignment horizontal="right"/>
    </xf>
    <xf numFmtId="0" fontId="10" fillId="0" borderId="0" xfId="0" applyFont="1" applyBorder="1" applyProtection="1"/>
    <xf numFmtId="165" fontId="0" fillId="7" borderId="0" xfId="1" applyNumberFormat="1" applyFont="1" applyFill="1"/>
    <xf numFmtId="41" fontId="10" fillId="4" borderId="6" xfId="1" applyNumberFormat="1" applyFont="1" applyFill="1" applyBorder="1" applyAlignment="1" applyProtection="1">
      <alignment horizontal="right"/>
      <protection locked="0"/>
    </xf>
    <xf numFmtId="166" fontId="10" fillId="0" borderId="6" xfId="1" applyNumberFormat="1" applyFont="1" applyBorder="1" applyAlignment="1" applyProtection="1">
      <alignment vertical="center"/>
    </xf>
    <xf numFmtId="166" fontId="13" fillId="0" borderId="6" xfId="1" applyNumberFormat="1" applyFont="1" applyBorder="1" applyAlignment="1" applyProtection="1">
      <alignment horizontal="right" vertical="center"/>
    </xf>
    <xf numFmtId="43" fontId="0" fillId="7" borderId="0" xfId="0" applyNumberFormat="1" applyFont="1" applyFill="1"/>
    <xf numFmtId="41" fontId="10" fillId="0" borderId="6" xfId="0" applyNumberFormat="1" applyFont="1" applyBorder="1" applyAlignment="1" applyProtection="1">
      <alignment horizontal="right"/>
    </xf>
    <xf numFmtId="41" fontId="10" fillId="0" borderId="6" xfId="1" applyNumberFormat="1" applyFont="1" applyBorder="1" applyAlignment="1" applyProtection="1">
      <alignment vertical="center"/>
    </xf>
    <xf numFmtId="166" fontId="0" fillId="4" borderId="6" xfId="1" applyNumberFormat="1" applyFont="1" applyFill="1" applyBorder="1" applyAlignment="1" applyProtection="1">
      <alignment horizontal="right" vertical="center"/>
      <protection locked="0"/>
    </xf>
    <xf numFmtId="165" fontId="10" fillId="0" borderId="6" xfId="1" applyNumberFormat="1" applyFont="1" applyBorder="1" applyAlignment="1" applyProtection="1">
      <alignment vertic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3" fontId="10" fillId="0" borderId="6" xfId="0" applyNumberFormat="1" applyFont="1" applyBorder="1" applyProtection="1"/>
    <xf numFmtId="3" fontId="7" fillId="0" borderId="12" xfId="0" applyNumberFormat="1" applyFont="1" applyBorder="1" applyAlignment="1" applyProtection="1">
      <alignment vertical="center"/>
    </xf>
    <xf numFmtId="41" fontId="10" fillId="2" borderId="6" xfId="1" applyNumberFormat="1" applyFont="1" applyFill="1" applyBorder="1" applyAlignment="1" applyProtection="1"/>
    <xf numFmtId="3" fontId="10" fillId="4" borderId="10" xfId="0" applyNumberFormat="1" applyFont="1" applyFill="1" applyBorder="1" applyAlignment="1" applyProtection="1">
      <alignment horizontal="center"/>
      <protection locked="0"/>
    </xf>
    <xf numFmtId="3" fontId="10" fillId="0" borderId="7" xfId="0" applyNumberFormat="1" applyFont="1" applyBorder="1" applyProtection="1"/>
    <xf numFmtId="3" fontId="10" fillId="0" borderId="9" xfId="0" applyNumberFormat="1" applyFont="1" applyBorder="1" applyProtection="1"/>
    <xf numFmtId="3" fontId="10" fillId="0" borderId="13" xfId="0" applyNumberFormat="1" applyFont="1" applyBorder="1" applyProtection="1"/>
    <xf numFmtId="4" fontId="10" fillId="0" borderId="6" xfId="0" applyNumberFormat="1" applyFont="1" applyBorder="1" applyProtection="1"/>
    <xf numFmtId="3" fontId="10" fillId="4" borderId="6" xfId="0" applyNumberFormat="1" applyFont="1" applyFill="1" applyBorder="1" applyAlignment="1" applyProtection="1">
      <alignment horizontal="right"/>
      <protection locked="0"/>
    </xf>
    <xf numFmtId="3" fontId="10" fillId="0" borderId="6" xfId="0" applyNumberFormat="1" applyFont="1" applyBorder="1" applyAlignment="1" applyProtection="1">
      <alignment horizontal="right"/>
    </xf>
    <xf numFmtId="3" fontId="10" fillId="4" borderId="6" xfId="0" applyNumberFormat="1" applyFont="1" applyFill="1" applyBorder="1" applyProtection="1">
      <protection locked="0"/>
    </xf>
    <xf numFmtId="0" fontId="7" fillId="7" borderId="0" xfId="0" applyFont="1" applyFill="1"/>
    <xf numFmtId="3" fontId="10" fillId="4" borderId="9" xfId="0" applyNumberFormat="1" applyFont="1" applyFill="1" applyBorder="1" applyAlignment="1" applyProtection="1">
      <alignment horizontal="right"/>
      <protection locked="0"/>
    </xf>
    <xf numFmtId="0" fontId="10" fillId="3" borderId="0" xfId="0" applyFont="1" applyFill="1"/>
    <xf numFmtId="3" fontId="10" fillId="0" borderId="3" xfId="0" applyNumberFormat="1" applyFont="1" applyBorder="1" applyProtection="1"/>
    <xf numFmtId="38" fontId="7" fillId="7" borderId="0" xfId="0" applyNumberFormat="1" applyFont="1" applyFill="1"/>
    <xf numFmtId="3" fontId="10" fillId="4" borderId="10" xfId="0" applyNumberFormat="1" applyFont="1" applyFill="1" applyBorder="1" applyAlignment="1" applyProtection="1">
      <alignment horizontal="right"/>
      <protection locked="0"/>
    </xf>
    <xf numFmtId="3" fontId="10" fillId="0" borderId="28" xfId="0" applyNumberFormat="1" applyFont="1" applyBorder="1" applyAlignment="1" applyProtection="1">
      <alignment vertical="center"/>
    </xf>
    <xf numFmtId="3" fontId="10" fillId="8" borderId="28" xfId="0" applyNumberFormat="1" applyFont="1" applyFill="1" applyBorder="1" applyAlignment="1" applyProtection="1">
      <alignment vertical="center"/>
      <protection locked="0"/>
    </xf>
    <xf numFmtId="3" fontId="10" fillId="0" borderId="6" xfId="0" applyNumberFormat="1" applyFont="1" applyFill="1" applyBorder="1" applyAlignment="1" applyProtection="1">
      <alignment horizontal="right"/>
    </xf>
    <xf numFmtId="3" fontId="10" fillId="0" borderId="14" xfId="0" applyNumberFormat="1" applyFont="1" applyBorder="1" applyProtection="1"/>
    <xf numFmtId="0" fontId="10" fillId="2" borderId="15" xfId="0" applyFont="1" applyFill="1" applyBorder="1" applyAlignment="1" applyProtection="1">
      <alignment horizontal="center"/>
    </xf>
    <xf numFmtId="38" fontId="10" fillId="2" borderId="16" xfId="0" applyNumberFormat="1" applyFont="1" applyFill="1" applyBorder="1" applyAlignment="1" applyProtection="1">
      <alignment vertical="center"/>
    </xf>
    <xf numFmtId="38" fontId="10" fillId="0" borderId="2" xfId="0" applyNumberFormat="1" applyFont="1" applyBorder="1" applyAlignment="1" applyProtection="1">
      <alignment vertical="center"/>
    </xf>
    <xf numFmtId="38" fontId="10" fillId="4" borderId="2" xfId="0" applyNumberFormat="1" applyFont="1" applyFill="1" applyBorder="1" applyAlignment="1" applyProtection="1">
      <alignment vertical="center"/>
      <protection locked="0"/>
    </xf>
    <xf numFmtId="38" fontId="10" fillId="5" borderId="22" xfId="0" applyNumberFormat="1" applyFont="1" applyFill="1" applyBorder="1" applyAlignment="1" applyProtection="1">
      <alignment vertical="center"/>
    </xf>
    <xf numFmtId="0" fontId="6" fillId="0" borderId="1" xfId="0" applyFont="1" applyFill="1" applyBorder="1" applyProtection="1"/>
    <xf numFmtId="0" fontId="10" fillId="0" borderId="1" xfId="0" applyFont="1" applyBorder="1" applyProtection="1"/>
    <xf numFmtId="0" fontId="10" fillId="0" borderId="36" xfId="0" applyFont="1" applyBorder="1" applyProtection="1"/>
    <xf numFmtId="0" fontId="0" fillId="0" borderId="5" xfId="0" applyFont="1" applyFill="1" applyBorder="1" applyProtection="1"/>
    <xf numFmtId="0" fontId="0" fillId="0" borderId="35" xfId="0" applyFont="1" applyFill="1" applyBorder="1" applyProtection="1"/>
    <xf numFmtId="167" fontId="0" fillId="0" borderId="8" xfId="0" applyNumberFormat="1" applyFont="1" applyFill="1" applyBorder="1" applyProtection="1"/>
    <xf numFmtId="41" fontId="3" fillId="4" borderId="6" xfId="1" applyNumberFormat="1" applyFont="1" applyFill="1" applyBorder="1" applyAlignment="1" applyProtection="1">
      <protection locked="0"/>
    </xf>
    <xf numFmtId="166" fontId="0" fillId="0" borderId="23" xfId="0" applyNumberFormat="1" applyFont="1" applyBorder="1" applyAlignment="1" applyProtection="1">
      <alignment horizontal="right"/>
    </xf>
    <xf numFmtId="166" fontId="0" fillId="0" borderId="6" xfId="0" applyNumberFormat="1" applyFont="1" applyBorder="1" applyAlignment="1" applyProtection="1">
      <alignment horizontal="right"/>
    </xf>
    <xf numFmtId="41" fontId="0" fillId="0" borderId="9" xfId="0" applyNumberFormat="1" applyFont="1" applyBorder="1" applyAlignment="1" applyProtection="1">
      <alignment horizontal="right"/>
    </xf>
    <xf numFmtId="166" fontId="0" fillId="4" borderId="25" xfId="0" applyNumberFormat="1" applyFont="1" applyFill="1" applyBorder="1" applyAlignment="1" applyProtection="1">
      <alignment horizontal="right"/>
      <protection locked="0"/>
    </xf>
    <xf numFmtId="166" fontId="0" fillId="4" borderId="14" xfId="0" applyNumberFormat="1" applyFont="1" applyFill="1" applyBorder="1" applyAlignment="1" applyProtection="1">
      <alignment horizontal="right"/>
      <protection locked="0"/>
    </xf>
    <xf numFmtId="165" fontId="3" fillId="0" borderId="25" xfId="1" applyNumberFormat="1" applyFont="1" applyBorder="1" applyAlignment="1" applyProtection="1">
      <alignment horizontal="right"/>
    </xf>
    <xf numFmtId="165" fontId="3" fillId="0" borderId="14" xfId="1" applyNumberFormat="1" applyFont="1" applyBorder="1" applyAlignment="1" applyProtection="1">
      <alignment horizontal="right"/>
    </xf>
    <xf numFmtId="0" fontId="0" fillId="0" borderId="0" xfId="0" applyFont="1" applyBorder="1" applyProtection="1"/>
    <xf numFmtId="41" fontId="0" fillId="0" borderId="24" xfId="0" applyNumberFormat="1" applyFont="1" applyBorder="1" applyAlignment="1" applyProtection="1">
      <alignment horizontal="right"/>
    </xf>
    <xf numFmtId="0" fontId="16" fillId="3" borderId="0" xfId="0" applyFont="1" applyFill="1" applyBorder="1" applyAlignment="1" applyProtection="1">
      <alignment horizontal="center" vertical="center"/>
    </xf>
    <xf numFmtId="38" fontId="10" fillId="4" borderId="7" xfId="0" applyNumberFormat="1" applyFont="1" applyFill="1" applyBorder="1" applyProtection="1">
      <protection locked="0"/>
    </xf>
    <xf numFmtId="43" fontId="10" fillId="0" borderId="37" xfId="1" applyFont="1" applyBorder="1" applyAlignment="1" applyProtection="1">
      <alignment horizontal="right"/>
    </xf>
    <xf numFmtId="3" fontId="10" fillId="0" borderId="27" xfId="0" applyNumberFormat="1" applyFont="1" applyBorder="1" applyAlignment="1" applyProtection="1">
      <alignment vertical="center"/>
    </xf>
    <xf numFmtId="41" fontId="10" fillId="0" borderId="27" xfId="0" applyNumberFormat="1" applyFont="1" applyBorder="1" applyProtection="1"/>
    <xf numFmtId="0" fontId="10" fillId="0" borderId="6" xfId="0" applyFont="1" applyBorder="1" applyAlignment="1" applyProtection="1">
      <alignment horizontal="center" vertical="center"/>
    </xf>
    <xf numFmtId="0" fontId="10" fillId="0" borderId="6" xfId="0" applyFont="1" applyBorder="1" applyAlignment="1" applyProtection="1">
      <alignment horizontal="center" vertical="center" wrapText="1"/>
    </xf>
    <xf numFmtId="0" fontId="10" fillId="0" borderId="6" xfId="0" applyFont="1" applyBorder="1" applyProtection="1"/>
    <xf numFmtId="0" fontId="6" fillId="0" borderId="6" xfId="0" applyFont="1" applyFill="1" applyBorder="1" applyProtection="1"/>
    <xf numFmtId="0" fontId="10" fillId="3" borderId="17" xfId="0" applyFont="1" applyFill="1" applyBorder="1" applyProtection="1"/>
    <xf numFmtId="0" fontId="10" fillId="3" borderId="18" xfId="0" applyFont="1" applyFill="1" applyBorder="1" applyProtection="1"/>
    <xf numFmtId="0" fontId="10" fillId="3" borderId="41" xfId="0" applyFont="1" applyFill="1" applyBorder="1" applyProtection="1"/>
    <xf numFmtId="0" fontId="10" fillId="3" borderId="2" xfId="0" applyFont="1" applyFill="1" applyBorder="1" applyProtection="1"/>
    <xf numFmtId="0" fontId="10" fillId="3" borderId="42" xfId="0" applyFont="1" applyFill="1" applyBorder="1" applyProtection="1"/>
    <xf numFmtId="0" fontId="10" fillId="3" borderId="42" xfId="0" applyFont="1" applyFill="1" applyBorder="1" applyAlignment="1" applyProtection="1">
      <alignment horizontal="center" vertical="center"/>
    </xf>
    <xf numFmtId="0" fontId="10" fillId="3" borderId="2" xfId="0" applyFont="1" applyFill="1" applyBorder="1" applyAlignment="1" applyProtection="1">
      <alignment horizontal="right"/>
    </xf>
    <xf numFmtId="164" fontId="10" fillId="3" borderId="42" xfId="0" applyNumberFormat="1" applyFont="1" applyFill="1" applyBorder="1" applyAlignment="1" applyProtection="1">
      <alignment horizontal="center"/>
    </xf>
    <xf numFmtId="0" fontId="10" fillId="2" borderId="2" xfId="0" applyFont="1" applyFill="1" applyBorder="1" applyProtection="1"/>
    <xf numFmtId="0" fontId="10" fillId="4" borderId="43" xfId="0" applyFont="1" applyFill="1" applyBorder="1" applyProtection="1">
      <protection locked="0"/>
    </xf>
    <xf numFmtId="0" fontId="10" fillId="0" borderId="45" xfId="0" applyFont="1" applyBorder="1" applyProtection="1"/>
    <xf numFmtId="0" fontId="10" fillId="2" borderId="42" xfId="0" applyFont="1" applyFill="1" applyBorder="1" applyProtection="1"/>
    <xf numFmtId="0" fontId="19" fillId="9" borderId="47" xfId="0" applyFont="1" applyFill="1" applyBorder="1" applyProtection="1"/>
    <xf numFmtId="0" fontId="12" fillId="0" borderId="5" xfId="0" applyFont="1" applyBorder="1" applyAlignment="1" applyProtection="1">
      <alignment horizontal="center"/>
    </xf>
    <xf numFmtId="0" fontId="10" fillId="0" borderId="48" xfId="0" applyFont="1" applyBorder="1" applyProtection="1"/>
    <xf numFmtId="0" fontId="10" fillId="4" borderId="8" xfId="0" applyFont="1" applyFill="1" applyBorder="1" applyAlignment="1" applyProtection="1">
      <alignment horizontal="center" vertical="top" wrapText="1"/>
      <protection locked="0"/>
    </xf>
    <xf numFmtId="41" fontId="0" fillId="4" borderId="8" xfId="1" applyNumberFormat="1" applyFont="1" applyFill="1" applyBorder="1" applyAlignment="1" applyProtection="1">
      <protection locked="0"/>
    </xf>
    <xf numFmtId="166" fontId="0" fillId="0" borderId="49" xfId="0" applyNumberFormat="1" applyFont="1" applyBorder="1" applyAlignment="1" applyProtection="1">
      <alignment horizontal="right"/>
    </xf>
    <xf numFmtId="41" fontId="0" fillId="0" borderId="30" xfId="0" applyNumberFormat="1" applyFont="1" applyBorder="1" applyAlignment="1" applyProtection="1">
      <alignment horizontal="right"/>
    </xf>
    <xf numFmtId="0" fontId="10" fillId="0" borderId="50" xfId="0" applyFont="1" applyBorder="1" applyProtection="1"/>
    <xf numFmtId="166" fontId="0" fillId="4" borderId="51" xfId="0" applyNumberFormat="1" applyFont="1" applyFill="1" applyBorder="1" applyAlignment="1" applyProtection="1">
      <alignment horizontal="right"/>
      <protection locked="0"/>
    </xf>
    <xf numFmtId="165" fontId="0" fillId="0" borderId="51" xfId="1" applyNumberFormat="1" applyFont="1" applyBorder="1" applyAlignment="1" applyProtection="1">
      <alignment horizontal="right"/>
    </xf>
    <xf numFmtId="0" fontId="10" fillId="0" borderId="2" xfId="0" applyFont="1" applyBorder="1" applyProtection="1"/>
    <xf numFmtId="0" fontId="10" fillId="0" borderId="42" xfId="0" applyFont="1" applyBorder="1" applyProtection="1"/>
    <xf numFmtId="41" fontId="10" fillId="0" borderId="42" xfId="0" applyNumberFormat="1" applyFont="1" applyBorder="1" applyAlignment="1" applyProtection="1">
      <alignment horizontal="right"/>
    </xf>
    <xf numFmtId="0" fontId="19" fillId="9" borderId="52" xfId="0" applyFont="1" applyFill="1" applyBorder="1" applyProtection="1"/>
    <xf numFmtId="0" fontId="12" fillId="0" borderId="11" xfId="0" applyFont="1" applyBorder="1" applyAlignment="1" applyProtection="1">
      <alignment horizontal="center"/>
    </xf>
    <xf numFmtId="0" fontId="10" fillId="4" borderId="8" xfId="0" applyFont="1" applyFill="1" applyBorder="1" applyAlignment="1" applyProtection="1">
      <alignment horizontal="right" vertical="top" wrapText="1"/>
      <protection locked="0"/>
    </xf>
    <xf numFmtId="41" fontId="0" fillId="4" borderId="8" xfId="1" applyNumberFormat="1" applyFont="1" applyFill="1" applyBorder="1" applyAlignment="1" applyProtection="1">
      <alignment horizontal="right"/>
      <protection locked="0"/>
    </xf>
    <xf numFmtId="10" fontId="0" fillId="0" borderId="8" xfId="0" applyNumberFormat="1" applyFont="1" applyBorder="1" applyAlignment="1" applyProtection="1">
      <alignment horizontal="right"/>
    </xf>
    <xf numFmtId="3" fontId="10" fillId="0" borderId="48" xfId="0" applyNumberFormat="1" applyFont="1" applyBorder="1" applyProtection="1"/>
    <xf numFmtId="41" fontId="0" fillId="0" borderId="8" xfId="0" applyNumberFormat="1" applyFont="1" applyBorder="1" applyAlignment="1" applyProtection="1">
      <alignment horizontal="right"/>
    </xf>
    <xf numFmtId="41" fontId="0" fillId="0" borderId="8" xfId="1" applyNumberFormat="1" applyFont="1" applyFill="1" applyBorder="1" applyAlignment="1" applyProtection="1">
      <alignment horizontal="right"/>
    </xf>
    <xf numFmtId="0" fontId="10" fillId="0" borderId="26" xfId="0" applyFont="1" applyBorder="1" applyProtection="1"/>
    <xf numFmtId="0" fontId="0" fillId="3" borderId="2" xfId="0" applyFont="1" applyFill="1" applyBorder="1"/>
    <xf numFmtId="0" fontId="10" fillId="0" borderId="27" xfId="0" applyFont="1" applyBorder="1" applyProtection="1"/>
    <xf numFmtId="41" fontId="10" fillId="0" borderId="42" xfId="0" applyNumberFormat="1" applyFont="1" applyBorder="1" applyProtection="1"/>
    <xf numFmtId="0" fontId="19" fillId="9" borderId="15" xfId="0" applyFont="1" applyFill="1" applyBorder="1" applyAlignment="1" applyProtection="1">
      <alignment vertical="center"/>
    </xf>
    <xf numFmtId="0" fontId="10" fillId="0" borderId="8" xfId="0" applyFont="1" applyFill="1" applyBorder="1" applyAlignment="1" applyProtection="1">
      <alignment horizontal="left"/>
    </xf>
    <xf numFmtId="0" fontId="10" fillId="0" borderId="16" xfId="0" applyFont="1" applyBorder="1" applyProtection="1"/>
    <xf numFmtId="0" fontId="10" fillId="0" borderId="8" xfId="0" applyFont="1" applyFill="1" applyBorder="1" applyAlignment="1" applyProtection="1">
      <alignment horizontal="left" vertical="center"/>
    </xf>
    <xf numFmtId="0" fontId="10" fillId="0" borderId="8" xfId="0" applyFont="1" applyFill="1" applyBorder="1" applyAlignment="1" applyProtection="1">
      <alignment horizontal="center" vertical="center" wrapText="1"/>
    </xf>
    <xf numFmtId="3" fontId="10" fillId="0" borderId="16" xfId="0" applyNumberFormat="1" applyFont="1" applyBorder="1" applyProtection="1"/>
    <xf numFmtId="0" fontId="10" fillId="0" borderId="8" xfId="0" applyFont="1" applyBorder="1" applyProtection="1"/>
    <xf numFmtId="0" fontId="19" fillId="9" borderId="47" xfId="0" applyFont="1" applyFill="1" applyBorder="1" applyAlignment="1" applyProtection="1">
      <alignment vertical="center" wrapText="1"/>
    </xf>
    <xf numFmtId="0" fontId="10" fillId="3" borderId="55" xfId="0" applyFont="1" applyFill="1" applyBorder="1" applyAlignment="1" applyProtection="1">
      <alignment vertical="center" wrapText="1"/>
    </xf>
    <xf numFmtId="0" fontId="14" fillId="2" borderId="48" xfId="0" applyFont="1" applyFill="1" applyBorder="1" applyProtection="1"/>
    <xf numFmtId="0" fontId="15" fillId="3" borderId="56" xfId="0" applyFont="1" applyFill="1" applyBorder="1" applyAlignment="1" applyProtection="1">
      <alignment horizontal="center" vertical="center" wrapText="1"/>
    </xf>
    <xf numFmtId="0" fontId="14" fillId="2" borderId="48" xfId="0" applyFont="1" applyFill="1" applyBorder="1" applyAlignment="1" applyProtection="1">
      <alignment horizontal="left" indent="1"/>
    </xf>
    <xf numFmtId="0" fontId="0" fillId="3" borderId="42" xfId="0" applyFont="1" applyFill="1" applyBorder="1" applyAlignment="1">
      <alignment wrapText="1"/>
    </xf>
    <xf numFmtId="0" fontId="14" fillId="2" borderId="48" xfId="0" applyFont="1" applyFill="1" applyBorder="1" applyAlignment="1" applyProtection="1">
      <alignment wrapText="1"/>
    </xf>
    <xf numFmtId="0" fontId="10" fillId="3" borderId="56" xfId="0" applyFont="1" applyFill="1" applyBorder="1" applyAlignment="1" applyProtection="1">
      <alignment vertical="center" wrapText="1"/>
    </xf>
    <xf numFmtId="0" fontId="14" fillId="2" borderId="45" xfId="0" applyFont="1" applyFill="1" applyBorder="1" applyProtection="1"/>
    <xf numFmtId="0" fontId="10" fillId="3" borderId="57" xfId="0" applyFont="1" applyFill="1" applyBorder="1" applyAlignment="1" applyProtection="1">
      <alignment vertical="center" wrapText="1"/>
    </xf>
    <xf numFmtId="0" fontId="19" fillId="9" borderId="48" xfId="0" applyFont="1" applyFill="1" applyBorder="1" applyAlignment="1" applyProtection="1">
      <alignment vertical="center"/>
    </xf>
    <xf numFmtId="0" fontId="14" fillId="2" borderId="45" xfId="0" applyFont="1" applyFill="1" applyBorder="1" applyAlignment="1" applyProtection="1">
      <alignment wrapText="1"/>
    </xf>
    <xf numFmtId="0" fontId="14" fillId="2" borderId="47" xfId="0" applyFont="1" applyFill="1" applyBorder="1" applyAlignment="1" applyProtection="1">
      <alignment wrapText="1"/>
    </xf>
    <xf numFmtId="0" fontId="14" fillId="2" borderId="50" xfId="0" applyFont="1" applyFill="1" applyBorder="1" applyProtection="1"/>
    <xf numFmtId="0" fontId="19" fillId="9" borderId="15" xfId="0" applyFont="1" applyFill="1" applyBorder="1" applyProtection="1"/>
    <xf numFmtId="0" fontId="10" fillId="0" borderId="16" xfId="0" applyFont="1" applyBorder="1" applyAlignment="1" applyProtection="1">
      <alignment vertical="center"/>
    </xf>
    <xf numFmtId="0" fontId="10" fillId="0" borderId="2" xfId="0" applyFont="1" applyBorder="1" applyAlignment="1" applyProtection="1">
      <alignment horizontal="right" vertical="center"/>
    </xf>
    <xf numFmtId="0" fontId="10" fillId="0" borderId="58" xfId="0" applyFont="1" applyBorder="1" applyAlignment="1" applyProtection="1">
      <alignment horizontal="right" vertical="center"/>
    </xf>
    <xf numFmtId="4" fontId="18" fillId="0" borderId="2" xfId="0" applyNumberFormat="1" applyFont="1" applyBorder="1" applyAlignment="1" applyProtection="1">
      <alignment horizontal="left"/>
    </xf>
    <xf numFmtId="0" fontId="0" fillId="0" borderId="0" xfId="0" applyBorder="1" applyAlignment="1"/>
    <xf numFmtId="0" fontId="0" fillId="0" borderId="42" xfId="0" applyBorder="1" applyAlignment="1"/>
    <xf numFmtId="0" fontId="8" fillId="0" borderId="48" xfId="0" applyFont="1" applyBorder="1" applyAlignment="1">
      <alignment horizontal="justify" vertical="center"/>
    </xf>
    <xf numFmtId="0" fontId="10" fillId="0" borderId="8" xfId="0" applyFont="1" applyFill="1" applyBorder="1" applyProtection="1"/>
    <xf numFmtId="0" fontId="0" fillId="3" borderId="45" xfId="0" applyFont="1" applyFill="1" applyBorder="1"/>
    <xf numFmtId="0" fontId="10" fillId="0" borderId="9" xfId="0" applyFont="1" applyFill="1" applyBorder="1" applyProtection="1"/>
    <xf numFmtId="0" fontId="6" fillId="4" borderId="9" xfId="0" applyFont="1" applyFill="1" applyBorder="1" applyProtection="1">
      <protection locked="0"/>
    </xf>
    <xf numFmtId="0" fontId="10" fillId="0" borderId="30" xfId="0" applyFont="1" applyFill="1" applyBorder="1" applyProtection="1"/>
    <xf numFmtId="0" fontId="10" fillId="4" borderId="1" xfId="0" applyFont="1" applyFill="1" applyBorder="1" applyAlignment="1" applyProtection="1">
      <alignment horizontal="center"/>
      <protection locked="0"/>
    </xf>
    <xf numFmtId="0" fontId="10" fillId="6" borderId="19" xfId="0" applyFont="1" applyFill="1" applyBorder="1" applyAlignment="1" applyProtection="1">
      <alignment horizontal="center"/>
    </xf>
    <xf numFmtId="0" fontId="10" fillId="6" borderId="1" xfId="0" applyFont="1" applyFill="1" applyBorder="1" applyAlignment="1" applyProtection="1">
      <alignment horizontal="center"/>
    </xf>
    <xf numFmtId="0" fontId="10" fillId="6" borderId="54" xfId="0" applyFont="1" applyFill="1" applyBorder="1" applyAlignment="1" applyProtection="1">
      <alignment horizontal="center"/>
    </xf>
    <xf numFmtId="0" fontId="11" fillId="3" borderId="17" xfId="0" applyFont="1" applyFill="1" applyBorder="1" applyAlignment="1" applyProtection="1">
      <alignment vertical="top" wrapText="1"/>
    </xf>
    <xf numFmtId="0" fontId="11" fillId="3" borderId="41" xfId="0" applyFont="1" applyFill="1" applyBorder="1" applyAlignment="1" applyProtection="1">
      <alignment vertical="top" wrapText="1"/>
    </xf>
    <xf numFmtId="0" fontId="11" fillId="3" borderId="2" xfId="0" applyFont="1" applyFill="1" applyBorder="1" applyAlignment="1" applyProtection="1">
      <alignment vertical="top" wrapText="1"/>
    </xf>
    <xf numFmtId="0" fontId="11" fillId="3" borderId="42" xfId="0" applyFont="1" applyFill="1" applyBorder="1" applyAlignment="1" applyProtection="1">
      <alignment vertical="top" wrapText="1"/>
    </xf>
    <xf numFmtId="0" fontId="11" fillId="3" borderId="19" xfId="0" applyFont="1" applyFill="1" applyBorder="1" applyAlignment="1" applyProtection="1">
      <alignment vertical="top" wrapText="1"/>
    </xf>
    <xf numFmtId="0" fontId="11" fillId="3" borderId="54" xfId="0" applyFont="1" applyFill="1" applyBorder="1" applyAlignment="1" applyProtection="1">
      <alignment vertical="top" wrapText="1"/>
    </xf>
    <xf numFmtId="0" fontId="10" fillId="0" borderId="0" xfId="0" applyFont="1" applyFill="1" applyBorder="1" applyAlignment="1" applyProtection="1">
      <alignment wrapText="1"/>
    </xf>
    <xf numFmtId="0" fontId="10" fillId="0" borderId="42" xfId="0" applyFont="1" applyFill="1" applyBorder="1" applyAlignment="1" applyProtection="1">
      <alignment wrapText="1"/>
    </xf>
    <xf numFmtId="0" fontId="10" fillId="0" borderId="31" xfId="0" applyFont="1" applyFill="1" applyBorder="1" applyAlignment="1" applyProtection="1">
      <alignment wrapText="1"/>
    </xf>
    <xf numFmtId="0" fontId="10" fillId="0" borderId="32" xfId="0" applyFont="1" applyFill="1" applyBorder="1" applyAlignment="1" applyProtection="1">
      <alignment wrapText="1"/>
    </xf>
    <xf numFmtId="0" fontId="10" fillId="0" borderId="44" xfId="0" applyFont="1" applyFill="1" applyBorder="1" applyAlignment="1" applyProtection="1">
      <alignment wrapText="1"/>
    </xf>
    <xf numFmtId="0" fontId="10" fillId="0" borderId="13" xfId="0" applyFont="1" applyFill="1" applyBorder="1" applyAlignment="1" applyProtection="1">
      <alignment wrapText="1"/>
    </xf>
    <xf numFmtId="0" fontId="10" fillId="0" borderId="21" xfId="0" applyFont="1" applyFill="1" applyBorder="1" applyAlignment="1" applyProtection="1">
      <alignment wrapText="1"/>
    </xf>
    <xf numFmtId="0" fontId="10" fillId="0" borderId="46" xfId="0" applyFont="1" applyFill="1" applyBorder="1" applyAlignment="1" applyProtection="1">
      <alignment wrapText="1"/>
    </xf>
    <xf numFmtId="0" fontId="10" fillId="6" borderId="39" xfId="0" applyFont="1" applyFill="1" applyBorder="1" applyAlignment="1" applyProtection="1">
      <alignment horizontal="center"/>
    </xf>
    <xf numFmtId="0" fontId="10" fillId="6" borderId="20" xfId="0" applyFont="1" applyFill="1" applyBorder="1" applyAlignment="1" applyProtection="1">
      <alignment horizontal="center"/>
    </xf>
    <xf numFmtId="0" fontId="10" fillId="6" borderId="40" xfId="0" applyFont="1" applyFill="1" applyBorder="1" applyAlignment="1" applyProtection="1">
      <alignment horizontal="center"/>
    </xf>
    <xf numFmtId="0" fontId="10" fillId="6" borderId="53" xfId="0" applyFont="1" applyFill="1" applyBorder="1" applyAlignment="1" applyProtection="1">
      <alignment horizontal="center"/>
    </xf>
    <xf numFmtId="0" fontId="10" fillId="6" borderId="38" xfId="0" applyFont="1" applyFill="1" applyBorder="1" applyAlignment="1" applyProtection="1">
      <alignment horizontal="center"/>
    </xf>
    <xf numFmtId="0" fontId="10" fillId="6" borderId="0" xfId="0" applyFont="1" applyFill="1" applyBorder="1" applyAlignment="1" applyProtection="1">
      <alignment horizontal="center"/>
    </xf>
    <xf numFmtId="0" fontId="10" fillId="6" borderId="51" xfId="0" applyFont="1" applyFill="1" applyBorder="1" applyAlignment="1" applyProtection="1">
      <alignment horizontal="center"/>
    </xf>
    <xf numFmtId="3" fontId="10" fillId="0" borderId="29" xfId="0" applyNumberFormat="1" applyFont="1" applyBorder="1" applyAlignment="1" applyProtection="1">
      <alignment vertical="center"/>
    </xf>
    <xf numFmtId="3" fontId="10" fillId="0" borderId="11" xfId="0" applyNumberFormat="1" applyFont="1" applyBorder="1" applyAlignment="1" applyProtection="1">
      <alignment vertical="center"/>
    </xf>
    <xf numFmtId="3" fontId="10" fillId="0" borderId="14" xfId="0" applyNumberFormat="1" applyFont="1" applyBorder="1" applyAlignment="1" applyProtection="1">
      <alignment vertical="center"/>
    </xf>
    <xf numFmtId="3" fontId="10" fillId="0" borderId="10" xfId="0" applyNumberFormat="1" applyFont="1" applyBorder="1" applyAlignment="1" applyProtection="1">
      <alignment vertical="center"/>
    </xf>
    <xf numFmtId="3" fontId="10" fillId="0" borderId="30" xfId="0" applyNumberFormat="1" applyFont="1" applyBorder="1" applyAlignment="1" applyProtection="1">
      <alignment horizontal="right" vertical="center"/>
    </xf>
    <xf numFmtId="3" fontId="10" fillId="0" borderId="5" xfId="0" applyNumberFormat="1" applyFont="1" applyBorder="1" applyAlignment="1" applyProtection="1">
      <alignment horizontal="right" vertical="center"/>
    </xf>
    <xf numFmtId="0" fontId="24" fillId="9" borderId="39" xfId="0" applyFont="1" applyFill="1" applyBorder="1" applyAlignment="1" applyProtection="1"/>
    <xf numFmtId="0" fontId="25" fillId="9" borderId="20" xfId="0" applyFont="1" applyFill="1" applyBorder="1" applyAlignment="1"/>
    <xf numFmtId="0" fontId="25" fillId="9" borderId="40" xfId="0" applyFont="1" applyFill="1" applyBorder="1" applyAlignment="1"/>
    <xf numFmtId="4" fontId="18" fillId="0" borderId="2" xfId="0" applyNumberFormat="1" applyFont="1" applyBorder="1" applyAlignment="1" applyProtection="1">
      <alignment horizontal="left"/>
    </xf>
    <xf numFmtId="0" fontId="0" fillId="0" borderId="0" xfId="0" applyBorder="1" applyAlignment="1"/>
    <xf numFmtId="0" fontId="0" fillId="0" borderId="42" xfId="0" applyBorder="1" applyAlignment="1"/>
    <xf numFmtId="4" fontId="18" fillId="0" borderId="2" xfId="0" applyNumberFormat="1" applyFont="1" applyBorder="1" applyAlignment="1" applyProtection="1">
      <alignment horizontal="left" wrapText="1"/>
    </xf>
    <xf numFmtId="0" fontId="0" fillId="0" borderId="0" xfId="0" applyBorder="1" applyAlignment="1">
      <alignment wrapText="1"/>
    </xf>
    <xf numFmtId="0" fontId="0" fillId="0" borderId="42" xfId="0" applyBorder="1" applyAlignment="1">
      <alignment wrapText="1"/>
    </xf>
    <xf numFmtId="4" fontId="10" fillId="0" borderId="2" xfId="0" applyNumberFormat="1" applyFont="1" applyBorder="1" applyAlignment="1" applyProtection="1">
      <alignment horizontal="left"/>
    </xf>
    <xf numFmtId="0" fontId="0" fillId="0" borderId="0" xfId="0" applyFont="1" applyBorder="1" applyAlignment="1"/>
    <xf numFmtId="0" fontId="0" fillId="0" borderId="42" xfId="0" applyFont="1" applyBorder="1" applyAlignmen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2241550</xdr:colOff>
      <xdr:row>5</xdr:row>
      <xdr:rowOff>152400</xdr:rowOff>
    </xdr:to>
    <xdr:pic>
      <xdr:nvPicPr>
        <xdr:cNvPr id="9" name="Picture 8" descr="A picture containing text, clipart&#10;&#10;Description automatically generated">
          <a:extLst>
            <a:ext uri="{FF2B5EF4-FFF2-40B4-BE49-F238E27FC236}">
              <a16:creationId xmlns:a16="http://schemas.microsoft.com/office/drawing/2014/main" id="{4D0CBBE0-8A10-4136-86F9-F388DEC102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41550" cy="1104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D124"/>
  <sheetViews>
    <sheetView tabSelected="1" zoomScaleNormal="100" workbookViewId="0">
      <selection activeCell="B8" sqref="B8:C8"/>
    </sheetView>
  </sheetViews>
  <sheetFormatPr defaultColWidth="9.1796875" defaultRowHeight="0" customHeight="1" zeroHeight="1" x14ac:dyDescent="0.35"/>
  <cols>
    <col min="1" max="1" width="50.54296875" style="12" customWidth="1"/>
    <col min="2" max="2" width="27.90625" style="22" bestFit="1" customWidth="1"/>
    <col min="3" max="3" width="13.453125" style="22" customWidth="1"/>
    <col min="4" max="4" width="30.1796875" style="13" bestFit="1" customWidth="1"/>
    <col min="5" max="5" width="10" style="4" hidden="1" customWidth="1"/>
    <col min="6" max="6" width="13.81640625" style="4" hidden="1" customWidth="1"/>
    <col min="7" max="9" width="10.54296875" style="5" hidden="1" customWidth="1"/>
    <col min="10" max="10" width="9.1796875" style="5" hidden="1" customWidth="1"/>
    <col min="11" max="13" width="9.1796875" style="5" customWidth="1"/>
    <col min="14" max="17" width="9.1796875" style="5"/>
    <col min="18" max="18" width="0.54296875" style="5" customWidth="1"/>
    <col min="19" max="238" width="9.1796875" style="5" hidden="1" customWidth="1"/>
    <col min="239" max="16384" width="9.1796875" style="5"/>
  </cols>
  <sheetData>
    <row r="1" spans="1:10" ht="15" customHeight="1" x14ac:dyDescent="0.35">
      <c r="A1" s="85"/>
      <c r="B1" s="86"/>
      <c r="C1" s="86"/>
      <c r="D1" s="87"/>
    </row>
    <row r="2" spans="1:10" ht="14.5" x14ac:dyDescent="0.35">
      <c r="A2" s="88"/>
      <c r="B2" s="3"/>
      <c r="C2" s="3"/>
      <c r="D2" s="89"/>
    </row>
    <row r="3" spans="1:10" ht="15.5" x14ac:dyDescent="0.35">
      <c r="A3" s="88"/>
      <c r="B3" s="76" t="s">
        <v>0</v>
      </c>
      <c r="C3" s="6"/>
      <c r="D3" s="90"/>
    </row>
    <row r="4" spans="1:10" ht="14.5" x14ac:dyDescent="0.35">
      <c r="A4" s="88"/>
      <c r="B4" s="6"/>
      <c r="C4" s="6"/>
      <c r="D4" s="90"/>
    </row>
    <row r="5" spans="1:10" ht="15.5" x14ac:dyDescent="0.35">
      <c r="A5" s="88"/>
      <c r="B5" s="76" t="s">
        <v>1</v>
      </c>
      <c r="C5" s="6"/>
      <c r="D5" s="90"/>
    </row>
    <row r="6" spans="1:10" s="8" customFormat="1" ht="14.5" x14ac:dyDescent="0.35">
      <c r="A6" s="88"/>
      <c r="B6" s="6"/>
      <c r="C6" s="6"/>
      <c r="D6" s="90"/>
      <c r="E6" s="7"/>
      <c r="F6" s="7"/>
    </row>
    <row r="7" spans="1:10" ht="14.5" x14ac:dyDescent="0.35">
      <c r="A7" s="88"/>
      <c r="B7" s="6"/>
      <c r="C7" s="6"/>
      <c r="D7" s="90"/>
    </row>
    <row r="8" spans="1:10" ht="15" thickBot="1" x14ac:dyDescent="0.4">
      <c r="A8" s="91" t="s">
        <v>38</v>
      </c>
      <c r="B8" s="156" t="s">
        <v>108</v>
      </c>
      <c r="C8" s="156"/>
      <c r="D8" s="92">
        <f ca="1">NOW()</f>
        <v>44579.457553356478</v>
      </c>
    </row>
    <row r="9" spans="1:10" ht="14.5" x14ac:dyDescent="0.35">
      <c r="A9" s="88"/>
      <c r="B9" s="9"/>
      <c r="C9" s="9"/>
      <c r="D9" s="92"/>
    </row>
    <row r="10" spans="1:10" ht="15" thickBot="1" x14ac:dyDescent="0.4">
      <c r="A10" s="91" t="s">
        <v>39</v>
      </c>
      <c r="B10" s="156"/>
      <c r="C10" s="156"/>
      <c r="D10" s="89"/>
    </row>
    <row r="11" spans="1:10" ht="15" thickBot="1" x14ac:dyDescent="0.4">
      <c r="A11" s="93"/>
      <c r="B11" s="166"/>
      <c r="C11" s="166"/>
      <c r="D11" s="167"/>
    </row>
    <row r="12" spans="1:10" ht="15" thickTop="1" x14ac:dyDescent="0.35">
      <c r="A12" s="94" t="s">
        <v>44</v>
      </c>
      <c r="B12" s="168"/>
      <c r="C12" s="169"/>
      <c r="D12" s="170"/>
      <c r="G12" s="5">
        <f ca="1">VLOOKUP(D52,$G$12:$H$13,2,FALSE)</f>
        <v>0</v>
      </c>
    </row>
    <row r="13" spans="1:10" ht="15" thickBot="1" x14ac:dyDescent="0.4">
      <c r="A13" s="95"/>
      <c r="B13" s="171"/>
      <c r="C13" s="172"/>
      <c r="D13" s="173"/>
    </row>
    <row r="14" spans="1:10" ht="15" thickBot="1" x14ac:dyDescent="0.4">
      <c r="A14" s="93"/>
      <c r="B14" s="3"/>
      <c r="C14" s="3"/>
      <c r="D14" s="96"/>
    </row>
    <row r="15" spans="1:10" ht="14.5" x14ac:dyDescent="0.35">
      <c r="A15" s="97" t="s">
        <v>2</v>
      </c>
      <c r="B15" s="10" t="s">
        <v>3</v>
      </c>
      <c r="C15" s="10" t="s">
        <v>4</v>
      </c>
      <c r="D15" s="98" t="s">
        <v>5</v>
      </c>
      <c r="E15" s="4" t="s">
        <v>50</v>
      </c>
      <c r="F15" s="4">
        <v>0</v>
      </c>
      <c r="G15" s="4" t="s">
        <v>50</v>
      </c>
      <c r="H15" s="4">
        <v>0</v>
      </c>
      <c r="I15" s="4" t="s">
        <v>50</v>
      </c>
      <c r="J15" s="4">
        <v>0</v>
      </c>
    </row>
    <row r="16" spans="1:10" ht="15" customHeight="1" x14ac:dyDescent="0.35">
      <c r="A16" s="99" t="s">
        <v>36</v>
      </c>
      <c r="B16" s="11"/>
      <c r="C16" s="11"/>
      <c r="D16" s="100"/>
      <c r="E16" s="4" t="s">
        <v>51</v>
      </c>
      <c r="F16" s="4">
        <f>IF(0.05%*B17&gt;1000,0.05%*B17,1000)</f>
        <v>5000</v>
      </c>
      <c r="G16" s="4" t="s">
        <v>51</v>
      </c>
      <c r="H16" s="4">
        <f>IF(0.05%*C17&gt;1000,0.05%*C17,1000)</f>
        <v>1000</v>
      </c>
      <c r="I16" s="4" t="s">
        <v>51</v>
      </c>
      <c r="J16" s="4">
        <f>IF(0.05%*D17&gt;1000,0.05%*D17,1000)</f>
        <v>1000</v>
      </c>
    </row>
    <row r="17" spans="1:10" ht="14.5" x14ac:dyDescent="0.35">
      <c r="A17" s="99" t="s">
        <v>6</v>
      </c>
      <c r="B17" s="66">
        <v>10000000</v>
      </c>
      <c r="C17" s="66"/>
      <c r="D17" s="101"/>
      <c r="E17" s="4" t="s">
        <v>50</v>
      </c>
      <c r="F17" s="4">
        <v>0</v>
      </c>
      <c r="G17" s="4" t="s">
        <v>50</v>
      </c>
      <c r="H17" s="4">
        <v>0</v>
      </c>
      <c r="I17" s="4" t="s">
        <v>50</v>
      </c>
      <c r="J17" s="4">
        <v>0</v>
      </c>
    </row>
    <row r="18" spans="1:10" ht="14.5" x14ac:dyDescent="0.35">
      <c r="A18" s="99" t="s">
        <v>37</v>
      </c>
      <c r="B18" s="67">
        <v>1.1999999999999999E-3</v>
      </c>
      <c r="C18" s="68">
        <v>1.1999999999999999E-3</v>
      </c>
      <c r="D18" s="102">
        <v>1.1999999999999999E-3</v>
      </c>
      <c r="G18" s="4"/>
      <c r="H18" s="4"/>
      <c r="I18" s="4"/>
      <c r="J18" s="4"/>
    </row>
    <row r="19" spans="1:10" ht="15" thickBot="1" x14ac:dyDescent="0.4">
      <c r="A19" s="95" t="s">
        <v>56</v>
      </c>
      <c r="B19" s="69">
        <f>IF(OR(ISBLANK(B17),B17&lt;1),0,IF(B17*B18&lt;3000,3000,B17*B18))</f>
        <v>11999.999999999998</v>
      </c>
      <c r="C19" s="69">
        <f>IF(OR(ISBLANK(C17),C17&lt;1),0,IF(C17*C18&lt;3000,3000,C17*C18))</f>
        <v>0</v>
      </c>
      <c r="D19" s="103">
        <f>IF(OR(ISBLANK(D17),D17&lt;1),0,IF(D17*D18&lt;3000,3000,D17*D18))</f>
        <v>0</v>
      </c>
      <c r="E19" s="4" t="s">
        <v>51</v>
      </c>
      <c r="F19" s="4">
        <f>IF(0.025%*B17&gt;1000,0.025%*B17,1000)</f>
        <v>2500</v>
      </c>
      <c r="G19" s="4" t="s">
        <v>51</v>
      </c>
      <c r="H19" s="4">
        <f>IF(0.025%*C17&gt;1000,0.025%*C17,1000)</f>
        <v>1000</v>
      </c>
      <c r="I19" s="4" t="s">
        <v>51</v>
      </c>
      <c r="J19" s="4">
        <f>IF(0.025%*D17&gt;1000,0.025%*D17,1000)</f>
        <v>1000</v>
      </c>
    </row>
    <row r="20" spans="1:10" ht="14.5" x14ac:dyDescent="0.35">
      <c r="A20" s="104" t="s">
        <v>82</v>
      </c>
      <c r="B20" s="70" t="s">
        <v>51</v>
      </c>
      <c r="C20" s="71" t="s">
        <v>50</v>
      </c>
      <c r="D20" s="105" t="s">
        <v>50</v>
      </c>
      <c r="G20" s="4"/>
      <c r="H20" s="4"/>
      <c r="I20" s="4"/>
      <c r="J20" s="4"/>
    </row>
    <row r="21" spans="1:10" ht="14.5" x14ac:dyDescent="0.35">
      <c r="A21" s="104" t="s">
        <v>83</v>
      </c>
      <c r="B21" s="72">
        <f>VLOOKUP(B20,$E$17:$F$19,2,FALSE)</f>
        <v>2500</v>
      </c>
      <c r="C21" s="73">
        <f>VLOOKUP(C20,$G17:$H$19,2,FALSE)</f>
        <v>0</v>
      </c>
      <c r="D21" s="106">
        <f>VLOOKUP(D20,$I$17:$J$19,2,FALSE)</f>
        <v>0</v>
      </c>
    </row>
    <row r="22" spans="1:10" ht="14.5" x14ac:dyDescent="0.35">
      <c r="A22" s="104" t="s">
        <v>47</v>
      </c>
      <c r="B22" s="70" t="s">
        <v>51</v>
      </c>
      <c r="C22" s="71" t="s">
        <v>50</v>
      </c>
      <c r="D22" s="105" t="s">
        <v>50</v>
      </c>
      <c r="E22" s="4" t="s">
        <v>50</v>
      </c>
      <c r="F22" s="4">
        <v>0</v>
      </c>
      <c r="G22" s="4" t="s">
        <v>50</v>
      </c>
      <c r="H22" s="4">
        <v>0</v>
      </c>
      <c r="I22" s="4" t="s">
        <v>50</v>
      </c>
      <c r="J22" s="4">
        <v>0</v>
      </c>
    </row>
    <row r="23" spans="1:10" ht="14.5" x14ac:dyDescent="0.35">
      <c r="A23" s="104" t="s">
        <v>52</v>
      </c>
      <c r="B23" s="72">
        <f>VLOOKUP(B22,$E$15:$F$16,2,FALSE)</f>
        <v>5000</v>
      </c>
      <c r="C23" s="73">
        <f>VLOOKUP(C22,$G$15:$H$16,2,FALSE)</f>
        <v>0</v>
      </c>
      <c r="D23" s="106">
        <f>VLOOKUP(D22,$I$15:$J$16,2,FALSE)</f>
        <v>0</v>
      </c>
      <c r="E23" s="4" t="s">
        <v>51</v>
      </c>
      <c r="F23" s="4">
        <f>IF(B29*0.025%&gt;1000,B29*0.025%,1000)</f>
        <v>1000</v>
      </c>
      <c r="G23" s="4" t="s">
        <v>51</v>
      </c>
      <c r="H23" s="4">
        <f>IF(C29*0.025%&gt;1000,C29*0.025%,1000)</f>
        <v>1000</v>
      </c>
      <c r="I23" s="4" t="s">
        <v>51</v>
      </c>
      <c r="J23" s="4">
        <f>IF(D29*0.025%&gt;1000,D29*0.025%,1000)</f>
        <v>1000</v>
      </c>
    </row>
    <row r="24" spans="1:10" ht="0" hidden="1" customHeight="1" x14ac:dyDescent="0.35">
      <c r="A24" s="107"/>
      <c r="B24" s="74"/>
      <c r="C24" s="74"/>
      <c r="D24" s="108"/>
    </row>
    <row r="25" spans="1:10" ht="15" thickBot="1" x14ac:dyDescent="0.4">
      <c r="A25" s="95" t="s">
        <v>57</v>
      </c>
      <c r="B25" s="75">
        <f>B23+B21+B19</f>
        <v>19500</v>
      </c>
      <c r="C25" s="75">
        <f>C23+C21+C19</f>
        <v>0</v>
      </c>
      <c r="D25" s="109">
        <f>D23+D21+D19</f>
        <v>0</v>
      </c>
    </row>
    <row r="26" spans="1:10" ht="15" thickBot="1" x14ac:dyDescent="0.4">
      <c r="A26" s="174"/>
      <c r="B26" s="175"/>
      <c r="C26" s="175"/>
      <c r="D26" s="176"/>
      <c r="E26" s="4" t="s">
        <v>50</v>
      </c>
      <c r="F26" s="4">
        <v>0</v>
      </c>
      <c r="G26" s="4" t="s">
        <v>50</v>
      </c>
      <c r="H26" s="4">
        <v>0</v>
      </c>
      <c r="I26" s="4" t="s">
        <v>50</v>
      </c>
      <c r="J26" s="4">
        <v>0</v>
      </c>
    </row>
    <row r="27" spans="1:10" ht="14.5" x14ac:dyDescent="0.35">
      <c r="A27" s="110" t="s">
        <v>7</v>
      </c>
      <c r="B27" s="14" t="s">
        <v>8</v>
      </c>
      <c r="C27" s="14" t="s">
        <v>9</v>
      </c>
      <c r="D27" s="111" t="s">
        <v>10</v>
      </c>
      <c r="E27" s="4" t="s">
        <v>51</v>
      </c>
      <c r="F27" s="4">
        <f>IF(B29*1%&gt;1000,B29*1%,1000)</f>
        <v>1000</v>
      </c>
      <c r="G27" s="4" t="s">
        <v>51</v>
      </c>
      <c r="H27" s="4">
        <f>IF(C29*1%&gt;1000,C29*1%,1000)</f>
        <v>1000</v>
      </c>
      <c r="I27" s="4" t="s">
        <v>51</v>
      </c>
      <c r="J27" s="4">
        <f>IF(D29*1%&gt;1000,D29*1%,1000)</f>
        <v>1000</v>
      </c>
    </row>
    <row r="28" spans="1:10" ht="14.5" x14ac:dyDescent="0.35">
      <c r="A28" s="99" t="s">
        <v>36</v>
      </c>
      <c r="B28" s="15"/>
      <c r="C28" s="15"/>
      <c r="D28" s="112"/>
    </row>
    <row r="29" spans="1:10" ht="14.5" x14ac:dyDescent="0.35">
      <c r="A29" s="99" t="s">
        <v>11</v>
      </c>
      <c r="B29" s="16">
        <v>0</v>
      </c>
      <c r="C29" s="16">
        <v>0</v>
      </c>
      <c r="D29" s="113">
        <v>0</v>
      </c>
      <c r="E29" s="5" t="s">
        <v>74</v>
      </c>
      <c r="F29" s="5"/>
    </row>
    <row r="30" spans="1:10" ht="14.5" x14ac:dyDescent="0.35">
      <c r="A30" s="99" t="s">
        <v>37</v>
      </c>
      <c r="B30" s="17">
        <v>7.4999999999999997E-3</v>
      </c>
      <c r="C30" s="17">
        <v>7.4999999999999997E-3</v>
      </c>
      <c r="D30" s="114">
        <v>7.4999999999999997E-3</v>
      </c>
      <c r="E30" s="5" t="s">
        <v>50</v>
      </c>
      <c r="F30" s="5">
        <v>0</v>
      </c>
    </row>
    <row r="31" spans="1:10" ht="14.5" x14ac:dyDescent="0.35">
      <c r="A31" s="115" t="s">
        <v>55</v>
      </c>
      <c r="B31" s="18">
        <f>IF(OR(ISBLANK(B29),B29&lt;1),0,IF(B29*B30&lt;1000,1000,B29*B30))</f>
        <v>0</v>
      </c>
      <c r="C31" s="18">
        <f>IF(OR(ISBLANK(C29),C29&lt;1),0,IF(C29*C30&lt;1000,1000,C29*C30))</f>
        <v>0</v>
      </c>
      <c r="D31" s="116">
        <f>IF(OR(ISBLANK(D29),D29&lt;1),0,IF(D29*D30&lt;1000,1000,D29*D30))</f>
        <v>0</v>
      </c>
      <c r="E31" s="5" t="s">
        <v>51</v>
      </c>
      <c r="F31" s="5">
        <f>IF(B40*1%&gt;1000,B40*1%,1000)</f>
        <v>1000</v>
      </c>
    </row>
    <row r="32" spans="1:10" ht="14.5" x14ac:dyDescent="0.35">
      <c r="A32" s="99" t="s">
        <v>46</v>
      </c>
      <c r="B32" s="16" t="s">
        <v>50</v>
      </c>
      <c r="C32" s="16" t="s">
        <v>50</v>
      </c>
      <c r="D32" s="113" t="s">
        <v>50</v>
      </c>
    </row>
    <row r="33" spans="1:6" ht="14.5" x14ac:dyDescent="0.35">
      <c r="A33" s="99" t="s">
        <v>53</v>
      </c>
      <c r="B33" s="19">
        <f>VLOOKUP(B32,$E$22:$F$23,2,FALSE)</f>
        <v>0</v>
      </c>
      <c r="C33" s="19">
        <f>VLOOKUP(C32,$G$22:$H$23,2,FALSE)</f>
        <v>0</v>
      </c>
      <c r="D33" s="117">
        <f>VLOOKUP(D32,$I$22:$J$23,2,FALSE)</f>
        <v>0</v>
      </c>
    </row>
    <row r="34" spans="1:6" ht="14.5" x14ac:dyDescent="0.35">
      <c r="A34" s="99" t="s">
        <v>48</v>
      </c>
      <c r="B34" s="16" t="s">
        <v>50</v>
      </c>
      <c r="C34" s="16" t="s">
        <v>50</v>
      </c>
      <c r="D34" s="113" t="s">
        <v>50</v>
      </c>
    </row>
    <row r="35" spans="1:6" ht="15" thickBot="1" x14ac:dyDescent="0.4">
      <c r="A35" s="118" t="s">
        <v>54</v>
      </c>
      <c r="B35" s="20">
        <f>VLOOKUP(B34,$E$26:$F$27,2,FALSE)</f>
        <v>0</v>
      </c>
      <c r="C35" s="20">
        <f>VLOOKUP(C34,$G$26:$H$27,2,FALSE)</f>
        <v>0</v>
      </c>
      <c r="D35" s="20">
        <f>VLOOKUP(D34,$I$26:$J$27,2,FALSE)</f>
        <v>0</v>
      </c>
    </row>
    <row r="36" spans="1:6" ht="15.5" customHeight="1" thickBot="1" x14ac:dyDescent="0.4">
      <c r="A36" s="119"/>
      <c r="B36" s="8"/>
      <c r="C36" s="21"/>
      <c r="D36" s="21"/>
      <c r="E36" s="4" t="s">
        <v>67</v>
      </c>
    </row>
    <row r="37" spans="1:6" ht="15.5" customHeight="1" thickBot="1" x14ac:dyDescent="0.4">
      <c r="A37" s="120" t="s">
        <v>58</v>
      </c>
      <c r="B37" s="21">
        <f>B35+B33+B31</f>
        <v>0</v>
      </c>
      <c r="C37" s="80">
        <f>C35+C33+C31</f>
        <v>0</v>
      </c>
      <c r="D37" s="121">
        <f>D35+D33+D31</f>
        <v>0</v>
      </c>
      <c r="E37" s="4" t="s">
        <v>63</v>
      </c>
      <c r="F37" s="4">
        <v>0</v>
      </c>
    </row>
    <row r="38" spans="1:6" ht="15" thickBot="1" x14ac:dyDescent="0.4">
      <c r="A38" s="177"/>
      <c r="B38" s="178"/>
      <c r="C38" s="179"/>
      <c r="D38" s="180"/>
      <c r="E38" s="4" t="s">
        <v>64</v>
      </c>
      <c r="F38" s="23">
        <f>0.12%*(15%*(B17+C17+D17))</f>
        <v>1799.9999999999998</v>
      </c>
    </row>
    <row r="39" spans="1:6" ht="14.5" x14ac:dyDescent="0.35">
      <c r="A39" s="122" t="s">
        <v>13</v>
      </c>
      <c r="B39" s="81"/>
      <c r="C39" s="82"/>
      <c r="D39" s="123" t="s">
        <v>40</v>
      </c>
      <c r="E39" s="4" t="s">
        <v>62</v>
      </c>
    </row>
    <row r="40" spans="1:6" ht="14.5" x14ac:dyDescent="0.35">
      <c r="A40" s="124" t="s">
        <v>11</v>
      </c>
      <c r="B40" s="24">
        <v>0</v>
      </c>
      <c r="C40" s="25"/>
      <c r="D40" s="125"/>
      <c r="E40" s="4" t="s">
        <v>63</v>
      </c>
      <c r="F40" s="4">
        <v>0</v>
      </c>
    </row>
    <row r="41" spans="1:6" ht="14.5" x14ac:dyDescent="0.35">
      <c r="A41" s="107" t="s">
        <v>37</v>
      </c>
      <c r="B41" s="26">
        <v>1.7500000000000002E-2</v>
      </c>
      <c r="C41" s="25"/>
      <c r="D41" s="126"/>
      <c r="E41" s="4" t="s">
        <v>51</v>
      </c>
      <c r="F41" s="27">
        <f>0.12%*(7.5%*B17)</f>
        <v>899.99999999999989</v>
      </c>
    </row>
    <row r="42" spans="1:6" ht="14.5" x14ac:dyDescent="0.35">
      <c r="A42" s="127" t="s">
        <v>59</v>
      </c>
      <c r="B42" s="28">
        <f>IF(OR(ISBLANK(B40),B40&lt;1),0,IF(B40*B41&lt;1500,1500,B40*B41))</f>
        <v>0</v>
      </c>
      <c r="C42" s="29"/>
      <c r="D42" s="126"/>
      <c r="F42" s="27"/>
    </row>
    <row r="43" spans="1:6" ht="14.5" x14ac:dyDescent="0.35">
      <c r="A43" s="107" t="s">
        <v>49</v>
      </c>
      <c r="B43" s="30" t="s">
        <v>50</v>
      </c>
      <c r="C43" s="31">
        <f>VLOOKUP(B43,$E$30:$F$31,2,FALSE)</f>
        <v>0</v>
      </c>
      <c r="D43" s="126"/>
      <c r="E43" s="4" t="s">
        <v>64</v>
      </c>
      <c r="F43" s="23">
        <f>0.12%*(10%*B17)</f>
        <v>1200</v>
      </c>
    </row>
    <row r="44" spans="1:6" ht="14.5" x14ac:dyDescent="0.35">
      <c r="A44" s="107" t="s">
        <v>60</v>
      </c>
      <c r="B44" s="28">
        <f>B42+C43</f>
        <v>0</v>
      </c>
      <c r="C44" s="83"/>
      <c r="D44" s="128"/>
      <c r="E44" s="4" t="s">
        <v>63</v>
      </c>
      <c r="F44" s="4">
        <v>0</v>
      </c>
    </row>
    <row r="45" spans="1:6" ht="15" thickBot="1" x14ac:dyDescent="0.4">
      <c r="A45" s="157"/>
      <c r="B45" s="158"/>
      <c r="C45" s="158"/>
      <c r="D45" s="159"/>
      <c r="E45" s="4" t="s">
        <v>65</v>
      </c>
    </row>
    <row r="46" spans="1:6" ht="14.5" x14ac:dyDescent="0.35">
      <c r="A46" s="129" t="s">
        <v>45</v>
      </c>
      <c r="B46" s="32"/>
      <c r="C46" s="33" t="s">
        <v>14</v>
      </c>
      <c r="D46" s="130"/>
      <c r="E46" s="4" t="s">
        <v>50</v>
      </c>
      <c r="F46" s="4">
        <v>0</v>
      </c>
    </row>
    <row r="47" spans="1:6" ht="15" thickBot="1" x14ac:dyDescent="0.4">
      <c r="A47" s="131" t="s">
        <v>16</v>
      </c>
      <c r="B47" s="34"/>
      <c r="C47" s="35">
        <f>500*(B48-1)</f>
        <v>-500</v>
      </c>
      <c r="D47" s="132" t="s">
        <v>61</v>
      </c>
      <c r="E47" s="4" t="s">
        <v>51</v>
      </c>
      <c r="F47" s="4">
        <f>0.12%*C63</f>
        <v>0</v>
      </c>
    </row>
    <row r="48" spans="1:6" ht="29.5" thickBot="1" x14ac:dyDescent="0.4">
      <c r="A48" s="133" t="s">
        <v>17</v>
      </c>
      <c r="B48" s="77">
        <v>0</v>
      </c>
      <c r="C48" s="79">
        <f>500*B48</f>
        <v>0</v>
      </c>
      <c r="D48" s="134" t="s">
        <v>84</v>
      </c>
    </row>
    <row r="49" spans="1:7" ht="29" x14ac:dyDescent="0.35">
      <c r="A49" s="135" t="s">
        <v>70</v>
      </c>
      <c r="B49" s="36">
        <v>2000000</v>
      </c>
      <c r="C49" s="78" t="s">
        <v>33</v>
      </c>
      <c r="D49" s="136"/>
    </row>
    <row r="50" spans="1:7" ht="29" x14ac:dyDescent="0.35">
      <c r="A50" s="135" t="s">
        <v>71</v>
      </c>
      <c r="B50" s="37"/>
      <c r="C50" s="38">
        <f>B50/500000*500*IF(B50&lt;500000,0,1)</f>
        <v>0</v>
      </c>
      <c r="D50" s="136"/>
    </row>
    <row r="51" spans="1:7" ht="15" thickBot="1" x14ac:dyDescent="0.4">
      <c r="A51" s="137" t="s">
        <v>15</v>
      </c>
      <c r="B51" s="39"/>
      <c r="C51" s="40">
        <f>SUM(C48:C50)</f>
        <v>0</v>
      </c>
      <c r="D51" s="138"/>
    </row>
    <row r="52" spans="1:7" ht="15" thickBot="1" x14ac:dyDescent="0.4">
      <c r="A52" s="174"/>
      <c r="B52" s="175"/>
      <c r="C52" s="175"/>
      <c r="D52" s="176"/>
    </row>
    <row r="53" spans="1:7" ht="14.5" x14ac:dyDescent="0.35">
      <c r="A53" s="139" t="s">
        <v>107</v>
      </c>
      <c r="B53" s="34"/>
      <c r="C53" s="41"/>
      <c r="D53" s="130"/>
    </row>
    <row r="54" spans="1:7" ht="29" x14ac:dyDescent="0.35">
      <c r="A54" s="135" t="s">
        <v>18</v>
      </c>
      <c r="B54" s="42">
        <v>0</v>
      </c>
      <c r="C54" s="181">
        <f>+B54*1200</f>
        <v>0</v>
      </c>
      <c r="D54" s="136"/>
    </row>
    <row r="55" spans="1:7" ht="14.5" x14ac:dyDescent="0.35">
      <c r="A55" s="131"/>
      <c r="B55" s="43"/>
      <c r="C55" s="182"/>
      <c r="D55" s="136"/>
    </row>
    <row r="56" spans="1:7" ht="32.5" customHeight="1" x14ac:dyDescent="0.35">
      <c r="A56" s="135" t="s">
        <v>76</v>
      </c>
      <c r="B56" s="44">
        <v>0</v>
      </c>
      <c r="C56" s="183">
        <f>+B56*500</f>
        <v>0</v>
      </c>
      <c r="D56" s="136"/>
    </row>
    <row r="57" spans="1:7" ht="14.5" x14ac:dyDescent="0.35">
      <c r="A57" s="135"/>
      <c r="B57" s="34"/>
      <c r="C57" s="184"/>
      <c r="D57" s="136"/>
      <c r="E57" s="45"/>
      <c r="F57" s="45"/>
    </row>
    <row r="58" spans="1:7" ht="21.75" customHeight="1" thickBot="1" x14ac:dyDescent="0.4">
      <c r="A58" s="140" t="s">
        <v>19</v>
      </c>
      <c r="B58" s="46" t="s">
        <v>89</v>
      </c>
      <c r="C58" s="185">
        <f>IF(B58="Include",1000,0)</f>
        <v>0</v>
      </c>
      <c r="D58" s="136"/>
      <c r="E58" s="45"/>
      <c r="F58" s="45"/>
      <c r="G58" s="47"/>
    </row>
    <row r="59" spans="1:7" ht="14.5" x14ac:dyDescent="0.35">
      <c r="A59" s="141"/>
      <c r="B59" s="48"/>
      <c r="C59" s="186"/>
      <c r="D59" s="136"/>
      <c r="E59" s="45"/>
      <c r="F59" s="49"/>
      <c r="G59" s="47"/>
    </row>
    <row r="60" spans="1:7" ht="33" customHeight="1" x14ac:dyDescent="0.35">
      <c r="A60" s="135" t="s">
        <v>77</v>
      </c>
      <c r="B60" s="50" t="s">
        <v>50</v>
      </c>
      <c r="C60" s="51">
        <f>VLOOKUP(B60,$E$40:$F$41,2,FALSE)</f>
        <v>0</v>
      </c>
      <c r="D60" s="136"/>
    </row>
    <row r="61" spans="1:7" ht="33" customHeight="1" x14ac:dyDescent="0.35">
      <c r="A61" s="135" t="s">
        <v>78</v>
      </c>
      <c r="B61" s="42" t="s">
        <v>50</v>
      </c>
      <c r="C61" s="51">
        <f>VLOOKUP(B61,$E$43:$F$44,2,FALSE)</f>
        <v>0</v>
      </c>
      <c r="D61" s="136"/>
    </row>
    <row r="62" spans="1:7" ht="33" customHeight="1" x14ac:dyDescent="0.35">
      <c r="A62" s="135" t="s">
        <v>79</v>
      </c>
      <c r="B62" s="42" t="s">
        <v>50</v>
      </c>
      <c r="C62" s="51">
        <f>VLOOKUP(B62,$E$37:$F$38,2,FALSE)</f>
        <v>0</v>
      </c>
      <c r="D62" s="136"/>
    </row>
    <row r="63" spans="1:7" ht="33" customHeight="1" x14ac:dyDescent="0.35">
      <c r="A63" s="135" t="s">
        <v>80</v>
      </c>
      <c r="B63" s="42" t="s">
        <v>50</v>
      </c>
      <c r="C63" s="52">
        <v>0</v>
      </c>
      <c r="D63" s="136"/>
    </row>
    <row r="64" spans="1:7" ht="33" customHeight="1" x14ac:dyDescent="0.35">
      <c r="A64" s="135" t="s">
        <v>66</v>
      </c>
      <c r="B64" s="53"/>
      <c r="C64" s="51">
        <f>VLOOKUP(B63,$E$46:$F$47,2,FALSE)</f>
        <v>0</v>
      </c>
      <c r="D64" s="136"/>
    </row>
    <row r="65" spans="1:7" ht="15" thickBot="1" x14ac:dyDescent="0.4">
      <c r="A65" s="142" t="s">
        <v>20</v>
      </c>
      <c r="B65" s="54">
        <f>C64+C62+C61+C60+C58+C56+C54</f>
        <v>0</v>
      </c>
      <c r="C65" s="54"/>
      <c r="D65" s="138"/>
      <c r="E65" s="45"/>
      <c r="F65" s="45"/>
      <c r="G65" s="47"/>
    </row>
    <row r="66" spans="1:7" ht="15" thickBot="1" x14ac:dyDescent="0.4">
      <c r="A66" s="157"/>
      <c r="B66" s="158"/>
      <c r="C66" s="158"/>
      <c r="D66" s="159"/>
      <c r="G66" s="47"/>
    </row>
    <row r="67" spans="1:7" ht="15" customHeight="1" x14ac:dyDescent="0.35">
      <c r="A67" s="143" t="s">
        <v>21</v>
      </c>
      <c r="B67" s="55"/>
      <c r="C67" s="160"/>
      <c r="D67" s="161"/>
    </row>
    <row r="68" spans="1:7" ht="14.5" x14ac:dyDescent="0.35">
      <c r="A68" s="144" t="s">
        <v>22</v>
      </c>
      <c r="B68" s="56">
        <f>B19+C19+D19</f>
        <v>11999.999999999998</v>
      </c>
      <c r="C68" s="162"/>
      <c r="D68" s="163"/>
    </row>
    <row r="69" spans="1:7" ht="14.5" x14ac:dyDescent="0.35">
      <c r="A69" s="144" t="s">
        <v>23</v>
      </c>
      <c r="B69" s="56">
        <f>B31+C31+D31</f>
        <v>0</v>
      </c>
      <c r="C69" s="162"/>
      <c r="D69" s="163"/>
    </row>
    <row r="70" spans="1:7" ht="14.5" x14ac:dyDescent="0.35">
      <c r="A70" s="144" t="s">
        <v>24</v>
      </c>
      <c r="B70" s="56">
        <f>B42</f>
        <v>0</v>
      </c>
      <c r="C70" s="162"/>
      <c r="D70" s="163"/>
    </row>
    <row r="71" spans="1:7" ht="14.5" x14ac:dyDescent="0.35">
      <c r="A71" s="144" t="s">
        <v>68</v>
      </c>
      <c r="B71" s="56">
        <f>(B21+C21+D21+B33+C33+D33)</f>
        <v>2500</v>
      </c>
      <c r="C71" s="162"/>
      <c r="D71" s="163"/>
    </row>
    <row r="72" spans="1:7" ht="14.5" x14ac:dyDescent="0.35">
      <c r="A72" s="144" t="s">
        <v>69</v>
      </c>
      <c r="B72" s="56">
        <f>(B23+C23+D23+B35+C35+D35+C43)</f>
        <v>5000</v>
      </c>
      <c r="C72" s="162"/>
      <c r="D72" s="163"/>
    </row>
    <row r="73" spans="1:7" ht="14.5" x14ac:dyDescent="0.35">
      <c r="A73" s="144" t="s">
        <v>75</v>
      </c>
      <c r="B73" s="56">
        <f>B65</f>
        <v>0</v>
      </c>
      <c r="C73" s="162"/>
      <c r="D73" s="163"/>
    </row>
    <row r="74" spans="1:7" ht="14.5" x14ac:dyDescent="0.35">
      <c r="A74" s="144" t="s">
        <v>25</v>
      </c>
      <c r="B74" s="56">
        <f>C51</f>
        <v>0</v>
      </c>
      <c r="C74" s="162"/>
      <c r="D74" s="163"/>
      <c r="E74" s="5"/>
      <c r="F74" s="5"/>
    </row>
    <row r="75" spans="1:7" ht="18.75" customHeight="1" x14ac:dyDescent="0.35">
      <c r="A75" s="145" t="s">
        <v>26</v>
      </c>
      <c r="B75" s="57">
        <f>SUM(B68:B74)</f>
        <v>19500</v>
      </c>
      <c r="C75" s="162"/>
      <c r="D75" s="163"/>
    </row>
    <row r="76" spans="1:7" ht="14.5" x14ac:dyDescent="0.35">
      <c r="A76" s="146" t="s">
        <v>43</v>
      </c>
      <c r="B76" s="57">
        <f>B75*0.2%</f>
        <v>39</v>
      </c>
      <c r="C76" s="162"/>
      <c r="D76" s="163"/>
    </row>
    <row r="77" spans="1:7" ht="14.5" x14ac:dyDescent="0.35">
      <c r="A77" s="146" t="s">
        <v>42</v>
      </c>
      <c r="B77" s="57">
        <f>B75*0.25%</f>
        <v>48.75</v>
      </c>
      <c r="C77" s="162"/>
      <c r="D77" s="163"/>
    </row>
    <row r="78" spans="1:7" ht="14.5" x14ac:dyDescent="0.35">
      <c r="A78" s="146" t="s">
        <v>41</v>
      </c>
      <c r="B78" s="58">
        <v>40</v>
      </c>
      <c r="C78" s="162"/>
      <c r="D78" s="163"/>
    </row>
    <row r="79" spans="1:7" ht="15" thickBot="1" x14ac:dyDescent="0.4">
      <c r="A79" s="146" t="s">
        <v>27</v>
      </c>
      <c r="B79" s="59">
        <f>B75+B76+B77+B78</f>
        <v>19627.75</v>
      </c>
      <c r="C79" s="164"/>
      <c r="D79" s="165"/>
    </row>
    <row r="80" spans="1:7" ht="15.5" thickTop="1" thickBot="1" x14ac:dyDescent="0.4">
      <c r="A80" s="157"/>
      <c r="B80" s="158"/>
      <c r="C80" s="158"/>
      <c r="D80" s="159"/>
    </row>
    <row r="81" spans="1:4" ht="18" customHeight="1" thickBot="1" x14ac:dyDescent="0.4">
      <c r="A81" s="187" t="s">
        <v>93</v>
      </c>
      <c r="B81" s="188"/>
      <c r="C81" s="188"/>
      <c r="D81" s="189"/>
    </row>
    <row r="82" spans="1:4" ht="14.5" x14ac:dyDescent="0.35">
      <c r="A82" s="190" t="s">
        <v>94</v>
      </c>
      <c r="B82" s="191"/>
      <c r="C82" s="191"/>
      <c r="D82" s="192"/>
    </row>
    <row r="83" spans="1:4" ht="14.5" x14ac:dyDescent="0.35">
      <c r="A83" s="147"/>
      <c r="B83" s="148"/>
      <c r="C83" s="148"/>
      <c r="D83" s="149"/>
    </row>
    <row r="84" spans="1:4" ht="14.5" x14ac:dyDescent="0.35">
      <c r="A84" s="190" t="s">
        <v>95</v>
      </c>
      <c r="B84" s="191"/>
      <c r="C84" s="191"/>
      <c r="D84" s="192"/>
    </row>
    <row r="85" spans="1:4" ht="14.5" x14ac:dyDescent="0.35">
      <c r="A85" s="190" t="s">
        <v>91</v>
      </c>
      <c r="B85" s="191"/>
      <c r="C85" s="191"/>
      <c r="D85" s="192"/>
    </row>
    <row r="86" spans="1:4" ht="14.5" x14ac:dyDescent="0.35">
      <c r="A86" s="190" t="s">
        <v>92</v>
      </c>
      <c r="B86" s="191"/>
      <c r="C86" s="191"/>
      <c r="D86" s="192"/>
    </row>
    <row r="87" spans="1:4" ht="14.5" x14ac:dyDescent="0.35">
      <c r="A87" s="190" t="s">
        <v>96</v>
      </c>
      <c r="B87" s="191"/>
      <c r="C87" s="191"/>
      <c r="D87" s="192"/>
    </row>
    <row r="88" spans="1:4" ht="14.5" x14ac:dyDescent="0.35">
      <c r="A88" s="190" t="s">
        <v>97</v>
      </c>
      <c r="B88" s="191"/>
      <c r="C88" s="191"/>
      <c r="D88" s="192"/>
    </row>
    <row r="89" spans="1:4" ht="14.5" x14ac:dyDescent="0.35">
      <c r="A89" s="190" t="s">
        <v>98</v>
      </c>
      <c r="B89" s="191"/>
      <c r="C89" s="191"/>
      <c r="D89" s="192"/>
    </row>
    <row r="90" spans="1:4" ht="14.5" x14ac:dyDescent="0.35">
      <c r="A90" s="190" t="s">
        <v>99</v>
      </c>
      <c r="B90" s="191"/>
      <c r="C90" s="191"/>
      <c r="D90" s="192"/>
    </row>
    <row r="91" spans="1:4" ht="29.5" customHeight="1" x14ac:dyDescent="0.35">
      <c r="A91" s="193" t="s">
        <v>100</v>
      </c>
      <c r="B91" s="194"/>
      <c r="C91" s="194"/>
      <c r="D91" s="195"/>
    </row>
    <row r="92" spans="1:4" ht="14.5" x14ac:dyDescent="0.35">
      <c r="A92" s="147"/>
      <c r="B92" s="148"/>
      <c r="C92" s="148"/>
      <c r="D92" s="149"/>
    </row>
    <row r="93" spans="1:4" ht="14.5" x14ac:dyDescent="0.35">
      <c r="A93" s="190" t="s">
        <v>101</v>
      </c>
      <c r="B93" s="191"/>
      <c r="C93" s="191"/>
      <c r="D93" s="192"/>
    </row>
    <row r="94" spans="1:4" ht="14.5" x14ac:dyDescent="0.35">
      <c r="A94" s="190" t="s">
        <v>102</v>
      </c>
      <c r="B94" s="191"/>
      <c r="C94" s="191"/>
      <c r="D94" s="192"/>
    </row>
    <row r="95" spans="1:4" ht="14.5" x14ac:dyDescent="0.35">
      <c r="A95" s="147"/>
      <c r="B95" s="148"/>
      <c r="C95" s="148"/>
      <c r="D95" s="149"/>
    </row>
    <row r="96" spans="1:4" ht="14.5" x14ac:dyDescent="0.35">
      <c r="A96" s="190" t="s">
        <v>85</v>
      </c>
      <c r="B96" s="191"/>
      <c r="C96" s="191"/>
      <c r="D96" s="192"/>
    </row>
    <row r="97" spans="1:4" ht="14.5" x14ac:dyDescent="0.35">
      <c r="A97" s="196" t="s">
        <v>86</v>
      </c>
      <c r="B97" s="197"/>
      <c r="C97" s="197"/>
      <c r="D97" s="198"/>
    </row>
    <row r="98" spans="1:4" ht="14.5" x14ac:dyDescent="0.35">
      <c r="A98" s="196" t="s">
        <v>103</v>
      </c>
      <c r="B98" s="197"/>
      <c r="C98" s="197"/>
      <c r="D98" s="198"/>
    </row>
    <row r="99" spans="1:4" ht="14.5" x14ac:dyDescent="0.35">
      <c r="A99" s="196" t="s">
        <v>106</v>
      </c>
      <c r="B99" s="197"/>
      <c r="C99" s="197"/>
      <c r="D99" s="198"/>
    </row>
    <row r="100" spans="1:4" ht="14.5" x14ac:dyDescent="0.35">
      <c r="A100" s="196" t="s">
        <v>104</v>
      </c>
      <c r="B100" s="197"/>
      <c r="C100" s="197"/>
      <c r="D100" s="198"/>
    </row>
    <row r="101" spans="1:4" ht="14.5" x14ac:dyDescent="0.35">
      <c r="A101" s="196" t="s">
        <v>105</v>
      </c>
      <c r="B101" s="197"/>
      <c r="C101" s="197"/>
      <c r="D101" s="198"/>
    </row>
    <row r="102" spans="1:4" ht="14.5" x14ac:dyDescent="0.35">
      <c r="A102" s="196" t="s">
        <v>87</v>
      </c>
      <c r="B102" s="197"/>
      <c r="C102" s="197"/>
      <c r="D102" s="198"/>
    </row>
    <row r="103" spans="1:4" ht="14.5" x14ac:dyDescent="0.35">
      <c r="A103" s="196" t="s">
        <v>88</v>
      </c>
      <c r="B103" s="197"/>
      <c r="C103" s="197"/>
      <c r="D103" s="198"/>
    </row>
    <row r="104" spans="1:4" ht="14.5" x14ac:dyDescent="0.35">
      <c r="A104" s="196" t="s">
        <v>90</v>
      </c>
      <c r="B104" s="197"/>
      <c r="C104" s="197"/>
      <c r="D104" s="198"/>
    </row>
    <row r="105" spans="1:4" ht="14.5" x14ac:dyDescent="0.35">
      <c r="A105" s="150"/>
      <c r="B105" s="84"/>
      <c r="C105" s="84"/>
      <c r="D105" s="151"/>
    </row>
    <row r="106" spans="1:4" ht="15" thickBot="1" x14ac:dyDescent="0.4">
      <c r="A106" s="152"/>
      <c r="B106" s="153" t="s">
        <v>34</v>
      </c>
      <c r="C106" s="154"/>
      <c r="D106" s="155"/>
    </row>
    <row r="107" spans="1:4" ht="16" hidden="1" customHeight="1" thickBot="1" x14ac:dyDescent="0.4">
      <c r="A107" s="2" t="s">
        <v>72</v>
      </c>
      <c r="B107" s="60"/>
      <c r="C107" s="61"/>
      <c r="D107" s="62"/>
    </row>
    <row r="108" spans="1:4" ht="15.5" hidden="1" customHeight="1" x14ac:dyDescent="0.35">
      <c r="A108" s="1" t="s">
        <v>73</v>
      </c>
    </row>
    <row r="109" spans="1:4" ht="15.5" hidden="1" customHeight="1" x14ac:dyDescent="0.35">
      <c r="A109" s="1" t="s">
        <v>81</v>
      </c>
      <c r="B109" s="63"/>
    </row>
    <row r="110" spans="1:4" ht="14.5" hidden="1" x14ac:dyDescent="0.35">
      <c r="A110" s="64" t="s">
        <v>12</v>
      </c>
      <c r="B110" s="65">
        <v>0</v>
      </c>
    </row>
    <row r="111" spans="1:4" ht="14.5" hidden="1" x14ac:dyDescent="0.35">
      <c r="A111" s="64" t="s">
        <v>28</v>
      </c>
      <c r="B111" s="65">
        <v>0</v>
      </c>
    </row>
    <row r="112" spans="1:4" ht="14.5" hidden="1" x14ac:dyDescent="0.35">
      <c r="A112" s="64" t="s">
        <v>29</v>
      </c>
      <c r="B112" s="65">
        <v>0</v>
      </c>
    </row>
    <row r="113" spans="1:2" ht="14.5" hidden="1" x14ac:dyDescent="0.35">
      <c r="A113" s="64" t="s">
        <v>30</v>
      </c>
      <c r="B113" s="65">
        <v>0.1</v>
      </c>
    </row>
    <row r="114" spans="1:2" ht="14.5" hidden="1" x14ac:dyDescent="0.35">
      <c r="A114" s="64" t="s">
        <v>31</v>
      </c>
      <c r="B114" s="65">
        <v>0.1</v>
      </c>
    </row>
    <row r="115" spans="1:2" ht="14.5" hidden="1" x14ac:dyDescent="0.35">
      <c r="A115" s="64" t="s">
        <v>32</v>
      </c>
      <c r="B115" s="65">
        <v>0.1</v>
      </c>
    </row>
    <row r="116" spans="1:2" ht="14.5" hidden="1" x14ac:dyDescent="0.35"/>
    <row r="117" spans="1:2" ht="15" hidden="1" customHeight="1" x14ac:dyDescent="0.35"/>
    <row r="118" spans="1:2" ht="15" hidden="1" customHeight="1" x14ac:dyDescent="0.35"/>
    <row r="119" spans="1:2" ht="15" hidden="1" customHeight="1" x14ac:dyDescent="0.35"/>
    <row r="120" spans="1:2" ht="15" hidden="1" customHeight="1" x14ac:dyDescent="0.35"/>
    <row r="121" spans="1:2" ht="15" hidden="1" customHeight="1" x14ac:dyDescent="0.35"/>
    <row r="122" spans="1:2" ht="15" hidden="1" customHeight="1" x14ac:dyDescent="0.35"/>
    <row r="123" spans="1:2" ht="15" hidden="1" customHeight="1" x14ac:dyDescent="0.35"/>
    <row r="124" spans="1:2" ht="15" hidden="1" customHeight="1" x14ac:dyDescent="0.35"/>
  </sheetData>
  <sheetProtection algorithmName="SHA-512" hashValue="hKlXGaQnWzDSlZYHIqcKn5JeOD+cOWrpcqxLFY24XpPjarCEEToqazLa2U45yW6bMaU448CxPbGqLRORPkH21w==" saltValue="mvX/IZiqOW5AwVZCdS2Utg==" spinCount="100000" sheet="1" selectLockedCells="1"/>
  <mergeCells count="36">
    <mergeCell ref="A104:D104"/>
    <mergeCell ref="A99:D99"/>
    <mergeCell ref="A100:D100"/>
    <mergeCell ref="A101:D101"/>
    <mergeCell ref="A102:D102"/>
    <mergeCell ref="A103:D103"/>
    <mergeCell ref="A93:D93"/>
    <mergeCell ref="A94:D94"/>
    <mergeCell ref="A96:D96"/>
    <mergeCell ref="A97:D97"/>
    <mergeCell ref="A98:D98"/>
    <mergeCell ref="A87:D87"/>
    <mergeCell ref="A88:D88"/>
    <mergeCell ref="A89:D89"/>
    <mergeCell ref="A90:D90"/>
    <mergeCell ref="A91:D91"/>
    <mergeCell ref="A81:D81"/>
    <mergeCell ref="A82:D82"/>
    <mergeCell ref="A84:D84"/>
    <mergeCell ref="A85:D85"/>
    <mergeCell ref="A86:D86"/>
    <mergeCell ref="A80:D80"/>
    <mergeCell ref="A26:D26"/>
    <mergeCell ref="A38:D38"/>
    <mergeCell ref="A45:D45"/>
    <mergeCell ref="A52:D52"/>
    <mergeCell ref="C54:C55"/>
    <mergeCell ref="C56:C57"/>
    <mergeCell ref="C58:C59"/>
    <mergeCell ref="B8:C8"/>
    <mergeCell ref="A66:D66"/>
    <mergeCell ref="C67:D79"/>
    <mergeCell ref="B10:C10"/>
    <mergeCell ref="B11:D11"/>
    <mergeCell ref="B12:D12"/>
    <mergeCell ref="B13:D13"/>
  </mergeCells>
  <dataValidations count="5">
    <dataValidation type="whole" operator="greaterThan" allowBlank="1" showInputMessage="1" showErrorMessage="1" errorTitle="Minimum Sums Insured" error="SUM INSURED MUST BE  KSHS. 1,000,000/- AND ABOVE " sqref="G65549:IU65549 E65548:F65548 C17:IU17 B65549:D65549" xr:uid="{00000000-0002-0000-0000-000000000000}">
      <formula1>999999</formula1>
    </dataValidation>
    <dataValidation type="list" allowBlank="1" showInputMessage="1" showErrorMessage="1" sqref="E65555:F65555 G65556:IU65556 B65556:D65556" xr:uid="{00000000-0002-0000-0000-000001000000}">
      <formula1>#REF!</formula1>
    </dataValidation>
    <dataValidation type="list" allowBlank="1" showInputMessage="1" showErrorMessage="1" sqref="B20:D20 B22:D22 B32:D32 B43 B60:B63 B34:D34" xr:uid="{B395CF36-47DC-4508-BF22-F620FB7502C6}">
      <formula1>"YES,NO"</formula1>
    </dataValidation>
    <dataValidation type="list" allowBlank="1" showInputMessage="1" showErrorMessage="1" sqref="B58" xr:uid="{65F13C44-A2CA-4648-A142-018B8241C28A}">
      <formula1>"Include, Exclude"</formula1>
    </dataValidation>
    <dataValidation type="list" allowBlank="1" showInputMessage="1" showErrorMessage="1" sqref="E37:F37" xr:uid="{00000000-0002-0000-0000-000002000000}">
      <formula1>$A$110:$A$115</formula1>
    </dataValidation>
  </dataValidations>
  <pageMargins left="0.7" right="0.7" top="0.75" bottom="0.75" header="0.3" footer="0.3"/>
  <pageSetup paperSize="9" scale="39" orientation="portrait" r:id="rId1"/>
  <headerFooter>
    <oddHeader>&amp;L&amp;G</oddHead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79"/>
  <sheetViews>
    <sheetView topLeftCell="A52" workbookViewId="0">
      <selection activeCell="A79" sqref="A79:IV79"/>
    </sheetView>
  </sheetViews>
  <sheetFormatPr defaultRowHeight="14.5" x14ac:dyDescent="0.35"/>
  <sheetData>
    <row r="79" spans="1:1" hidden="1" x14ac:dyDescent="0.35">
      <c r="A79"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Chartis Kenya Insurance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skuria</dc:creator>
  <cp:lastModifiedBy>Mukhwana, Reba</cp:lastModifiedBy>
  <cp:lastPrinted>2013-10-26T10:42:08Z</cp:lastPrinted>
  <dcterms:created xsi:type="dcterms:W3CDTF">2013-01-23T07:25:07Z</dcterms:created>
  <dcterms:modified xsi:type="dcterms:W3CDTF">2022-01-18T07:58:52Z</dcterms:modified>
</cp:coreProperties>
</file>